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<sst xmlns="http://schemas.openxmlformats.org/spreadsheetml/2006/main" count="573" uniqueCount="200">
  <si>
    <t>ОТЧЕТ ОБ ИСПОЛНЕНИИ БЮДЖЕТА</t>
  </si>
  <si>
    <t>КОДЫ</t>
  </si>
  <si>
    <t xml:space="preserve">Форма по ОКУД </t>
  </si>
  <si>
    <t>0503117</t>
  </si>
  <si>
    <t>на 1 августа 2020 г.</t>
  </si>
  <si>
    <t xml:space="preserve">Дата </t>
  </si>
  <si>
    <t>Наименование финансового органа</t>
  </si>
  <si>
    <t>Администрация Глафировского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</si>
  <si>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</si>
  <si>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</si>
  <si>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</si>
  <si>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</si>
  <si>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администрации Глафировского сельского поселения  Щербиновского района</t>
  </si>
  <si>
    <t xml:space="preserve">по ОКТМО </t>
  </si>
  <si>
    <t>3259802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</si>
  <si>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</si>
  <si>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</si>
  <si>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</si>
  <si>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</si>
  <si>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</si>
  <si>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</si>
  <si>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</si>
  <si>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</si>
  <si>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</si>
  <si>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</si>
  <si>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</si>
  <si>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</si>
  <si>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</si>
  <si>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</si>
  <si>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</si>
  <si>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</si>
  <si>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</si>
  <si>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</si>
  <si>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</si>
  <si>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</si>
  <si>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</si>
  <si>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</si>
  <si>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</si>
  <si>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</si>
  <si>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</si>
  <si>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</si>
  <si>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</si>
  <si>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</si>
  <si>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</si>
  <si>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</si>
  <si>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</si>
  <si>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</si>
  <si>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</si>
  <si>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</si>
  <si>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</si>
  <si>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</si>
  <si>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</si>
  <si>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</si>
  <si>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</si>
  <si>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</si>
  <si>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</si>
  <si>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</si>
  <si>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</si>
  <si>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</si>
  <si>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</si>
  <si>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</si>
  <si>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</si>
  <si>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</si>
  <si>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</si>
  <si>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</si>
  <si>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</si>
  <si>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</si>
  <si>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</si>
  <si>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</si>
  <si>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</si>
  <si>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</si>
  <si>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</si>
  <si>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</si>
  <si>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</si>
  <si>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</si>
  <si>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</si>
  <si>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</si>
  <si>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</si>
  <si>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</si>
  <si>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</si>
  <si>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</si>
  <si>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</si>
  <si>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</si>
  <si>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</si>
  <si>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</si>
  <si>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992 0102 7000100190 121</t>
  </si>
  <si>
    <t>211</t>
  </si>
  <si>
    <t>Начисления на выплаты по оплате труда</t>
  </si>
  <si>
    <t>992 0102 7000100190 129</t>
  </si>
  <si>
    <t>213</t>
  </si>
  <si>
    <t>992 0104 0100700190 121</t>
  </si>
  <si>
    <t>Прочие несоциальные выплаты персоналу в денежной форме</t>
  </si>
  <si>
    <t>992 0104 0100700190 122</t>
  </si>
  <si>
    <t>212</t>
  </si>
  <si>
    <t>992 0104 0100700190 129</t>
  </si>
  <si>
    <t>Прочие работы, услуги</t>
  </si>
  <si>
    <t>992 0104 0100700190 244</t>
  </si>
  <si>
    <t>226</t>
  </si>
  <si>
    <t>Налоги, пошлины и сборы</t>
  </si>
  <si>
    <t>992 0104 0100700190 851</t>
  </si>
  <si>
    <t>291</t>
  </si>
  <si>
    <t>992 0104 0100700190 852</t>
  </si>
  <si>
    <t>992 0104 0100700190 853</t>
  </si>
  <si>
    <t>Иные выплаты текущего характера организациям</t>
  </si>
  <si>
    <t>297</t>
  </si>
  <si>
    <t>Увеличение стоимости прочих материальных запасов</t>
  </si>
  <si>
    <t>992 0104 7100260190 244</t>
  </si>
  <si>
    <t>346</t>
  </si>
  <si>
    <t>Перечисления другим бюджетам бюджетной системы Российской Федерации</t>
  </si>
  <si>
    <t>992 0104 7100720190 540</t>
  </si>
  <si>
    <t>251</t>
  </si>
  <si>
    <t>992 0106 7200120190 540</t>
  </si>
  <si>
    <t>992 0106 7200220190 540</t>
  </si>
  <si>
    <t>992 0106 7700120190 540</t>
  </si>
  <si>
    <t>Расходы</t>
  </si>
  <si>
    <t>992 0111 7100110420 870</t>
  </si>
  <si>
    <t>Услуги связи</t>
  </si>
  <si>
    <t>992 0113 0100110010 244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</si>
  <si>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</si>
  <si>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</si>
  <si>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</si>
  <si>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</si>
  <si>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</si>
  <si>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992 0113 0100210020 244</t>
  </si>
  <si>
    <t>992 0113 0100310030 244</t>
  </si>
  <si>
    <t>Коммунальные услуги</t>
  </si>
  <si>
    <t>992 0113 0100710610 244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</si>
  <si>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</si>
  <si>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</si>
  <si>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</si>
  <si>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</si>
  <si>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</si>
  <si>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Штрафы за нарушение законодательства о закупках и нарушение условий контрактов (договоров)</t>
  </si>
  <si>
    <t>992 0113 0100710610 853</t>
  </si>
  <si>
    <t>293</t>
  </si>
  <si>
    <t>992 0113 0100710619 244</t>
  </si>
  <si>
    <t>Иные выплаты текущего характера физическим лицам</t>
  </si>
  <si>
    <t>992 0113 0100910480 330</t>
  </si>
  <si>
    <t>296</t>
  </si>
  <si>
    <t>992 0203 7100851180 121</t>
  </si>
  <si>
    <t>992 0203 7100851180 129</t>
  </si>
  <si>
    <t>992 0309 1900110430 244</t>
  </si>
  <si>
    <t>992 0309 1900210490 244</t>
  </si>
  <si>
    <t>992 0314 1900310500 244</t>
  </si>
  <si>
    <t>992 0409 2000110460 244</t>
  </si>
  <si>
    <t>992 0409 20001S2440 244</t>
  </si>
  <si>
    <t>992 0409 2000210530 244</t>
  </si>
  <si>
    <t>992 0412 0400110090 244</t>
  </si>
  <si>
    <t>992 0503 2200110550 244</t>
  </si>
  <si>
    <t>992 0503 2200210560 244</t>
  </si>
  <si>
    <t>Увеличение стоимости строительных материалов</t>
  </si>
  <si>
    <t>344</t>
  </si>
  <si>
    <t>992 0503 2200210560 853</t>
  </si>
  <si>
    <t>992 0503 2900110730 244</t>
  </si>
  <si>
    <t>992 0503 290F255550 244</t>
  </si>
  <si>
    <t>992 0707 1400310330 244</t>
  </si>
  <si>
    <t>992 0801 1200100590 111</t>
  </si>
  <si>
    <t>992 0801 1200100590 112</t>
  </si>
  <si>
    <t>992 0801 1200100590 119</t>
  </si>
  <si>
    <t>992 0801 1200100590 244</t>
  </si>
  <si>
    <t>Безвозмездные перечисления текущего характера государственным (муниципальным) учреждениям</t>
  </si>
  <si>
    <t>992 0801 1200100590 611</t>
  </si>
  <si>
    <t>241</t>
  </si>
  <si>
    <t>992 0801 1200100590 851</t>
  </si>
  <si>
    <t>992 0801 1200100590 853</t>
  </si>
  <si>
    <t>992 0801 1200100599 244</t>
  </si>
  <si>
    <t>992 0801 1200100599 612</t>
  </si>
  <si>
    <t>992 0801 1200100599 853</t>
  </si>
  <si>
    <t>Пенсии, пособия, выплачиваемые работодателями, нанимателями бывшим работникам</t>
  </si>
  <si>
    <t>992 1001 0600110120 312</t>
  </si>
  <si>
    <t>264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</si>
  <si>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</si>
  <si>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</si>
  <si>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</si>
  <si>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</si>
  <si>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</si>
  <si>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</si>
  <si>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</si>
  <si>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</si>
  <si>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</si>
  <si>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</si>
  <si>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</si>
  <si>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</si>
  <si>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</si>
  <si>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</si>
  <si>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</si>
  <si>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</si>
  <si>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</si>
  <si>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</si>
  <si>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</si>
  <si>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</si>
  <si>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</si>
  <si>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Недорез Т. Н.</t>
  </si>
  <si>
    <t>(подпись)</t>
  </si>
  <si>
    <t>(расшифровка подписи)</t>
  </si>
  <si>
    <t>Исполнитель:</t>
  </si>
  <si>
    <t>Орловская Е. П.</t>
  </si>
  <si>
    <t>(должность)</t>
  </si>
  <si>
    <t xml:space="preserve">   9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</si>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</sst>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44044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40005599.7</f>
        <v>40005599.7</v>
      </c>
      <c r="T12" s="21"/>
      <c r="U12" s="21"/>
      <c r="V12" s="21">
        <f>4931058.4</f>
        <v>4931058.4</v>
      </c>
      <c r="W12" s="21"/>
      <c r="X12" s="21"/>
      <c r="Y12" s="21"/>
      <c r="Z12" s="21"/>
      <c r="AA12" s="22">
        <f>35074541.3</f>
        <v>35074541.3</v>
      </c>
      <c r="AB12" s="22"/>
      <c r="AC12" s="22"/>
    </row>
    <row r="13" spans="1:29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467600</f>
        <v>467600</v>
      </c>
      <c r="T13" s="25"/>
      <c r="U13" s="25"/>
      <c r="V13" s="25">
        <f>251837.92</f>
        <v>251837.92</v>
      </c>
      <c r="W13" s="25"/>
      <c r="X13" s="25"/>
      <c r="Y13" s="25"/>
      <c r="Z13" s="25"/>
      <c r="AA13" s="26">
        <f>215762.08</f>
        <v>215762.08</v>
      </c>
      <c r="AB13" s="26"/>
      <c r="AC13" s="26"/>
    </row>
    <row r="14" spans="1:29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3600</f>
        <v>3600</v>
      </c>
      <c r="T14" s="25"/>
      <c r="U14" s="25"/>
      <c r="V14" s="25">
        <f>1645.33</f>
        <v>1645.33</v>
      </c>
      <c r="W14" s="25"/>
      <c r="X14" s="25"/>
      <c r="Y14" s="25"/>
      <c r="Z14" s="25"/>
      <c r="AA14" s="26">
        <f>1954.67</f>
        <v>1954.67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715600</f>
        <v>715600</v>
      </c>
      <c r="T15" s="25"/>
      <c r="U15" s="25"/>
      <c r="V15" s="25">
        <f>332253.13</f>
        <v>332253.13</v>
      </c>
      <c r="W15" s="25"/>
      <c r="X15" s="25"/>
      <c r="Y15" s="25"/>
      <c r="Z15" s="25"/>
      <c r="AA15" s="26">
        <f>383346.87</f>
        <v>383346.87</v>
      </c>
      <c r="AB15" s="26"/>
      <c r="AC15" s="26"/>
    </row>
    <row r="16" spans="1:29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-49843.04</f>
        <v>-49843.04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1485000</f>
        <v>1485000</v>
      </c>
      <c r="T17" s="25"/>
      <c r="U17" s="25"/>
      <c r="V17" s="25">
        <f>422192.23</f>
        <v>422192.23</v>
      </c>
      <c r="W17" s="25"/>
      <c r="X17" s="25"/>
      <c r="Y17" s="25"/>
      <c r="Z17" s="25"/>
      <c r="AA17" s="26">
        <f>1062807.77</f>
        <v>1062807.77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7" t="s">
        <v>45</v>
      </c>
      <c r="T18" s="27"/>
      <c r="U18" s="27"/>
      <c r="V18" s="25">
        <f>5183.25</f>
        <v>5183.25</v>
      </c>
      <c r="W18" s="25"/>
      <c r="X18" s="25"/>
      <c r="Y18" s="25"/>
      <c r="Z18" s="25"/>
      <c r="AA18" s="28" t="s">
        <v>45</v>
      </c>
      <c r="AB18" s="28"/>
      <c r="AC18" s="28"/>
    </row>
    <row r="19" spans="1:29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7" t="s">
        <v>45</v>
      </c>
      <c r="T19" s="27"/>
      <c r="U19" s="27"/>
      <c r="V19" s="25">
        <f>0</f>
        <v>0</v>
      </c>
      <c r="W19" s="25"/>
      <c r="X19" s="25"/>
      <c r="Y19" s="25"/>
      <c r="Z19" s="25"/>
      <c r="AA19" s="28" t="s">
        <v>45</v>
      </c>
      <c r="AB19" s="28"/>
      <c r="AC19" s="28"/>
    </row>
    <row r="20" spans="1:29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1850000</f>
        <v>1850000</v>
      </c>
      <c r="T20" s="25"/>
      <c r="U20" s="25"/>
      <c r="V20" s="25">
        <f>1424761.16</f>
        <v>1424761.16</v>
      </c>
      <c r="W20" s="25"/>
      <c r="X20" s="25"/>
      <c r="Y20" s="25"/>
      <c r="Z20" s="25"/>
      <c r="AA20" s="26">
        <f>425238.84</f>
        <v>425238.84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258000</f>
        <v>258000</v>
      </c>
      <c r="T21" s="25"/>
      <c r="U21" s="25"/>
      <c r="V21" s="25">
        <f>-208944.09</f>
        <v>-208944.09</v>
      </c>
      <c r="W21" s="25"/>
      <c r="X21" s="25"/>
      <c r="Y21" s="25"/>
      <c r="Z21" s="25"/>
      <c r="AA21" s="26">
        <f>466944.09</f>
        <v>466944.09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304300</f>
        <v>304300</v>
      </c>
      <c r="T22" s="25"/>
      <c r="U22" s="25"/>
      <c r="V22" s="25">
        <f>392465.35</f>
        <v>392465.35</v>
      </c>
      <c r="W22" s="25"/>
      <c r="X22" s="25"/>
      <c r="Y22" s="25"/>
      <c r="Z22" s="25"/>
      <c r="AA22" s="28" t="s">
        <v>45</v>
      </c>
      <c r="AB22" s="28"/>
      <c r="AC22" s="28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2505700</f>
        <v>2505700</v>
      </c>
      <c r="T23" s="25"/>
      <c r="U23" s="25"/>
      <c r="V23" s="25">
        <f>61890.8</f>
        <v>61890.8</v>
      </c>
      <c r="W23" s="25"/>
      <c r="X23" s="25"/>
      <c r="Y23" s="25"/>
      <c r="Z23" s="25"/>
      <c r="AA23" s="26">
        <f>2443809.2</f>
        <v>2443809.2</v>
      </c>
      <c r="AB23" s="26"/>
      <c r="AC23" s="26"/>
    </row>
    <row r="24" spans="1:29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7" t="s">
        <v>45</v>
      </c>
      <c r="T24" s="27"/>
      <c r="U24" s="27"/>
      <c r="V24" s="25">
        <f>2150</f>
        <v>2150</v>
      </c>
      <c r="W24" s="25"/>
      <c r="X24" s="25"/>
      <c r="Y24" s="25"/>
      <c r="Z24" s="25"/>
      <c r="AA24" s="28" t="s">
        <v>45</v>
      </c>
      <c r="AB24" s="28"/>
      <c r="AC24" s="28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7" t="s">
        <v>45</v>
      </c>
      <c r="T25" s="27"/>
      <c r="U25" s="27"/>
      <c r="V25" s="25">
        <f>1372.73</f>
        <v>1372.73</v>
      </c>
      <c r="W25" s="25"/>
      <c r="X25" s="25"/>
      <c r="Y25" s="25"/>
      <c r="Z25" s="25"/>
      <c r="AA25" s="28" t="s">
        <v>45</v>
      </c>
      <c r="AB25" s="28"/>
      <c r="AC25" s="28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2036400</f>
        <v>2036400</v>
      </c>
      <c r="T26" s="25"/>
      <c r="U26" s="25"/>
      <c r="V26" s="25">
        <f>1527300</f>
        <v>1527300</v>
      </c>
      <c r="W26" s="25"/>
      <c r="X26" s="25"/>
      <c r="Y26" s="25"/>
      <c r="Z26" s="25"/>
      <c r="AA26" s="26">
        <f>509100</f>
        <v>509100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1227000</f>
        <v>1227000</v>
      </c>
      <c r="T27" s="25"/>
      <c r="U27" s="25"/>
      <c r="V27" s="25">
        <f>716100</f>
        <v>716100</v>
      </c>
      <c r="W27" s="25"/>
      <c r="X27" s="25"/>
      <c r="Y27" s="25"/>
      <c r="Z27" s="25"/>
      <c r="AA27" s="26">
        <f>510900</f>
        <v>510900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29063699.7</f>
        <v>29063699.7</v>
      </c>
      <c r="T28" s="25"/>
      <c r="U28" s="25"/>
      <c r="V28" s="27" t="s">
        <v>45</v>
      </c>
      <c r="W28" s="27"/>
      <c r="X28" s="27"/>
      <c r="Y28" s="27"/>
      <c r="Z28" s="27"/>
      <c r="AA28" s="26">
        <f>29063699.7</f>
        <v>29063699.7</v>
      </c>
      <c r="AB28" s="26"/>
      <c r="AC28" s="26"/>
    </row>
    <row r="29" spans="1:29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0</f>
        <v>0</v>
      </c>
      <c r="T29" s="25"/>
      <c r="U29" s="25"/>
      <c r="V29" s="27" t="s">
        <v>45</v>
      </c>
      <c r="W29" s="27"/>
      <c r="X29" s="27"/>
      <c r="Y29" s="27"/>
      <c r="Z29" s="27"/>
      <c r="AA29" s="28" t="s">
        <v>45</v>
      </c>
      <c r="AB29" s="28"/>
      <c r="AC29" s="28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3800</f>
        <v>3800</v>
      </c>
      <c r="T30" s="25"/>
      <c r="U30" s="25"/>
      <c r="V30" s="25">
        <f>3800</f>
        <v>3800</v>
      </c>
      <c r="W30" s="25"/>
      <c r="X30" s="25"/>
      <c r="Y30" s="25"/>
      <c r="Z30" s="25"/>
      <c r="AA30" s="26">
        <f>0</f>
        <v>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84900</f>
        <v>84900</v>
      </c>
      <c r="T31" s="25"/>
      <c r="U31" s="25"/>
      <c r="V31" s="25">
        <f>46893.63</f>
        <v>46893.63</v>
      </c>
      <c r="W31" s="25"/>
      <c r="X31" s="25"/>
      <c r="Y31" s="25"/>
      <c r="Z31" s="25"/>
      <c r="AA31" s="26">
        <f>38006.37</f>
        <v>38006.37</v>
      </c>
      <c r="AB31" s="26"/>
      <c r="AC31" s="26"/>
    </row>
    <row r="32" spans="1:29" s="1" customFormat="1" ht="54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7" t="s">
        <v>45</v>
      </c>
      <c r="T32" s="27"/>
      <c r="U32" s="27"/>
      <c r="V32" s="25">
        <f>0</f>
        <v>0</v>
      </c>
      <c r="W32" s="25"/>
      <c r="X32" s="25"/>
      <c r="Y32" s="25"/>
      <c r="Z32" s="25"/>
      <c r="AA32" s="28" t="s">
        <v>45</v>
      </c>
      <c r="AB32" s="28"/>
      <c r="AC32" s="28"/>
    </row>
    <row r="33" spans="1:29" s="1" customFormat="1" ht="13.5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" customFormat="1" ht="34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23</v>
      </c>
      <c r="M35" s="13"/>
      <c r="N35" s="13"/>
      <c r="O35" s="13" t="s">
        <v>79</v>
      </c>
      <c r="P35" s="13"/>
      <c r="Q35" s="13"/>
      <c r="R35" s="14" t="s">
        <v>80</v>
      </c>
      <c r="S35" s="14"/>
      <c r="T35" s="14" t="s">
        <v>25</v>
      </c>
      <c r="U35" s="14"/>
      <c r="V35" s="14"/>
      <c r="W35" s="14" t="s">
        <v>26</v>
      </c>
      <c r="X35" s="14"/>
      <c r="Y35" s="14"/>
      <c r="Z35" s="14"/>
      <c r="AA35" s="14"/>
      <c r="AB35" s="15" t="s">
        <v>27</v>
      </c>
      <c r="AC35" s="15"/>
    </row>
    <row r="36" spans="1:29" s="1" customFormat="1" ht="13.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29</v>
      </c>
      <c r="M36" s="16"/>
      <c r="N36" s="16"/>
      <c r="O36" s="16" t="s">
        <v>30</v>
      </c>
      <c r="P36" s="16"/>
      <c r="Q36" s="16"/>
      <c r="R36" s="17" t="s">
        <v>31</v>
      </c>
      <c r="S36" s="17"/>
      <c r="T36" s="17" t="s">
        <v>32</v>
      </c>
      <c r="U36" s="17"/>
      <c r="V36" s="17"/>
      <c r="W36" s="17" t="s">
        <v>33</v>
      </c>
      <c r="X36" s="17"/>
      <c r="Y36" s="17"/>
      <c r="Z36" s="17"/>
      <c r="AA36" s="17"/>
      <c r="AB36" s="18" t="s">
        <v>81</v>
      </c>
      <c r="AC36" s="18"/>
    </row>
    <row r="37" spans="1:29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83</v>
      </c>
      <c r="M37" s="20"/>
      <c r="N37" s="20"/>
      <c r="O37" s="20" t="s">
        <v>36</v>
      </c>
      <c r="P37" s="20"/>
      <c r="Q37" s="20"/>
      <c r="R37" s="30" t="s">
        <v>36</v>
      </c>
      <c r="S37" s="30"/>
      <c r="T37" s="21">
        <f>43252189.64</f>
        <v>43252189.64</v>
      </c>
      <c r="U37" s="21"/>
      <c r="V37" s="21"/>
      <c r="W37" s="21">
        <f>4853706.74</f>
        <v>4853706.74</v>
      </c>
      <c r="X37" s="21"/>
      <c r="Y37" s="21"/>
      <c r="Z37" s="21"/>
      <c r="AA37" s="21"/>
      <c r="AB37" s="22">
        <f>38398482.9</f>
        <v>38398482.9</v>
      </c>
      <c r="AC37" s="22"/>
    </row>
    <row r="38" spans="1:29" s="1" customFormat="1" ht="13.5" customHeight="1">
      <c r="A38" s="31" t="s">
        <v>84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83</v>
      </c>
      <c r="M38" s="32"/>
      <c r="N38" s="32"/>
      <c r="O38" s="32" t="s">
        <v>85</v>
      </c>
      <c r="P38" s="32"/>
      <c r="Q38" s="32"/>
      <c r="R38" s="33" t="s">
        <v>86</v>
      </c>
      <c r="S38" s="33"/>
      <c r="T38" s="34">
        <f>528500</f>
        <v>528500</v>
      </c>
      <c r="U38" s="34"/>
      <c r="V38" s="34"/>
      <c r="W38" s="34">
        <f>236091</f>
        <v>236091</v>
      </c>
      <c r="X38" s="34"/>
      <c r="Y38" s="34"/>
      <c r="Z38" s="34"/>
      <c r="AA38" s="34"/>
      <c r="AB38" s="35">
        <f>292409</f>
        <v>292409</v>
      </c>
      <c r="AC38" s="35"/>
    </row>
    <row r="39" spans="1:29" s="1" customFormat="1" ht="13.5" customHeight="1">
      <c r="A39" s="31" t="s">
        <v>87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83</v>
      </c>
      <c r="M39" s="32"/>
      <c r="N39" s="32"/>
      <c r="O39" s="32" t="s">
        <v>88</v>
      </c>
      <c r="P39" s="32"/>
      <c r="Q39" s="32"/>
      <c r="R39" s="33" t="s">
        <v>89</v>
      </c>
      <c r="S39" s="33"/>
      <c r="T39" s="34">
        <f>159600</f>
        <v>159600</v>
      </c>
      <c r="U39" s="34"/>
      <c r="V39" s="34"/>
      <c r="W39" s="34">
        <f>70695.48</f>
        <v>70695.48</v>
      </c>
      <c r="X39" s="34"/>
      <c r="Y39" s="34"/>
      <c r="Z39" s="34"/>
      <c r="AA39" s="34"/>
      <c r="AB39" s="35">
        <f>88904.52</f>
        <v>88904.52</v>
      </c>
      <c r="AC39" s="35"/>
    </row>
    <row r="40" spans="1:29" s="1" customFormat="1" ht="13.5" customHeight="1">
      <c r="A40" s="31" t="s">
        <v>84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83</v>
      </c>
      <c r="M40" s="32"/>
      <c r="N40" s="32"/>
      <c r="O40" s="32" t="s">
        <v>90</v>
      </c>
      <c r="P40" s="32"/>
      <c r="Q40" s="32"/>
      <c r="R40" s="33" t="s">
        <v>86</v>
      </c>
      <c r="S40" s="33"/>
      <c r="T40" s="34">
        <f>1916900</f>
        <v>1916900</v>
      </c>
      <c r="U40" s="34"/>
      <c r="V40" s="34"/>
      <c r="W40" s="34">
        <f>960287.25</f>
        <v>960287.25</v>
      </c>
      <c r="X40" s="34"/>
      <c r="Y40" s="34"/>
      <c r="Z40" s="34"/>
      <c r="AA40" s="34"/>
      <c r="AB40" s="35">
        <f>956612.75</f>
        <v>956612.75</v>
      </c>
      <c r="AC40" s="35"/>
    </row>
    <row r="41" spans="1:29" s="1" customFormat="1" ht="13.5" customHeight="1">
      <c r="A41" s="31" t="s">
        <v>91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83</v>
      </c>
      <c r="M41" s="32"/>
      <c r="N41" s="32"/>
      <c r="O41" s="32" t="s">
        <v>92</v>
      </c>
      <c r="P41" s="32"/>
      <c r="Q41" s="32"/>
      <c r="R41" s="33" t="s">
        <v>93</v>
      </c>
      <c r="S41" s="33"/>
      <c r="T41" s="34">
        <f>3100</f>
        <v>3100</v>
      </c>
      <c r="U41" s="34"/>
      <c r="V41" s="34"/>
      <c r="W41" s="36" t="s">
        <v>45</v>
      </c>
      <c r="X41" s="36"/>
      <c r="Y41" s="36"/>
      <c r="Z41" s="36"/>
      <c r="AA41" s="36"/>
      <c r="AB41" s="35">
        <f>3100</f>
        <v>3100</v>
      </c>
      <c r="AC41" s="35"/>
    </row>
    <row r="42" spans="1:29" s="1" customFormat="1" ht="13.5" customHeight="1">
      <c r="A42" s="31" t="s">
        <v>87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83</v>
      </c>
      <c r="M42" s="32"/>
      <c r="N42" s="32"/>
      <c r="O42" s="32" t="s">
        <v>94</v>
      </c>
      <c r="P42" s="32"/>
      <c r="Q42" s="32"/>
      <c r="R42" s="33" t="s">
        <v>89</v>
      </c>
      <c r="S42" s="33"/>
      <c r="T42" s="34">
        <f>578900</f>
        <v>578900</v>
      </c>
      <c r="U42" s="34"/>
      <c r="V42" s="34"/>
      <c r="W42" s="34">
        <f>285778.77</f>
        <v>285778.77</v>
      </c>
      <c r="X42" s="34"/>
      <c r="Y42" s="34"/>
      <c r="Z42" s="34"/>
      <c r="AA42" s="34"/>
      <c r="AB42" s="35">
        <f>293121.23</f>
        <v>293121.23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83</v>
      </c>
      <c r="M43" s="32"/>
      <c r="N43" s="32"/>
      <c r="O43" s="32" t="s">
        <v>96</v>
      </c>
      <c r="P43" s="32"/>
      <c r="Q43" s="32"/>
      <c r="R43" s="33" t="s">
        <v>97</v>
      </c>
      <c r="S43" s="33"/>
      <c r="T43" s="34">
        <f>0</f>
        <v>0</v>
      </c>
      <c r="U43" s="34"/>
      <c r="V43" s="34"/>
      <c r="W43" s="36" t="s">
        <v>45</v>
      </c>
      <c r="X43" s="36"/>
      <c r="Y43" s="36"/>
      <c r="Z43" s="36"/>
      <c r="AA43" s="36"/>
      <c r="AB43" s="37" t="s">
        <v>45</v>
      </c>
      <c r="AC43" s="37"/>
    </row>
    <row r="44" spans="1:29" s="1" customFormat="1" ht="13.5" customHeight="1">
      <c r="A44" s="31" t="s">
        <v>98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83</v>
      </c>
      <c r="M44" s="32"/>
      <c r="N44" s="32"/>
      <c r="O44" s="32" t="s">
        <v>99</v>
      </c>
      <c r="P44" s="32"/>
      <c r="Q44" s="32"/>
      <c r="R44" s="33" t="s">
        <v>100</v>
      </c>
      <c r="S44" s="33"/>
      <c r="T44" s="34">
        <f>3518.26</f>
        <v>3518.26</v>
      </c>
      <c r="U44" s="34"/>
      <c r="V44" s="34"/>
      <c r="W44" s="34">
        <f>2228</f>
        <v>2228</v>
      </c>
      <c r="X44" s="34"/>
      <c r="Y44" s="34"/>
      <c r="Z44" s="34"/>
      <c r="AA44" s="34"/>
      <c r="AB44" s="35">
        <f>1290.26</f>
        <v>1290.26</v>
      </c>
      <c r="AC44" s="35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83</v>
      </c>
      <c r="M45" s="32"/>
      <c r="N45" s="32"/>
      <c r="O45" s="32" t="s">
        <v>101</v>
      </c>
      <c r="P45" s="32"/>
      <c r="Q45" s="32"/>
      <c r="R45" s="33" t="s">
        <v>100</v>
      </c>
      <c r="S45" s="33"/>
      <c r="T45" s="34">
        <f>5988</f>
        <v>5988</v>
      </c>
      <c r="U45" s="34"/>
      <c r="V45" s="34"/>
      <c r="W45" s="34">
        <f>4833</f>
        <v>4833</v>
      </c>
      <c r="X45" s="34"/>
      <c r="Y45" s="34"/>
      <c r="Z45" s="34"/>
      <c r="AA45" s="34"/>
      <c r="AB45" s="35">
        <f>1155</f>
        <v>1155</v>
      </c>
      <c r="AC45" s="35"/>
    </row>
    <row r="46" spans="1:29" s="1" customFormat="1" ht="13.5" customHeight="1">
      <c r="A46" s="31" t="s">
        <v>98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83</v>
      </c>
      <c r="M46" s="32"/>
      <c r="N46" s="32"/>
      <c r="O46" s="32" t="s">
        <v>102</v>
      </c>
      <c r="P46" s="32"/>
      <c r="Q46" s="32"/>
      <c r="R46" s="33" t="s">
        <v>100</v>
      </c>
      <c r="S46" s="33"/>
      <c r="T46" s="34">
        <f>3693.74</f>
        <v>3693.74</v>
      </c>
      <c r="U46" s="34"/>
      <c r="V46" s="34"/>
      <c r="W46" s="34">
        <f>3693.48</f>
        <v>3693.48</v>
      </c>
      <c r="X46" s="34"/>
      <c r="Y46" s="34"/>
      <c r="Z46" s="34"/>
      <c r="AA46" s="34"/>
      <c r="AB46" s="35">
        <f>0.26</f>
        <v>0.26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83</v>
      </c>
      <c r="M47" s="32"/>
      <c r="N47" s="32"/>
      <c r="O47" s="32" t="s">
        <v>102</v>
      </c>
      <c r="P47" s="32"/>
      <c r="Q47" s="32"/>
      <c r="R47" s="33" t="s">
        <v>104</v>
      </c>
      <c r="S47" s="33"/>
      <c r="T47" s="34">
        <f>1900</f>
        <v>1900</v>
      </c>
      <c r="U47" s="34"/>
      <c r="V47" s="34"/>
      <c r="W47" s="34">
        <f>1833.6</f>
        <v>1833.6</v>
      </c>
      <c r="X47" s="34"/>
      <c r="Y47" s="34"/>
      <c r="Z47" s="34"/>
      <c r="AA47" s="34"/>
      <c r="AB47" s="35">
        <f>66.4</f>
        <v>66.4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83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3800</f>
        <v>3800</v>
      </c>
      <c r="U48" s="34"/>
      <c r="V48" s="34"/>
      <c r="W48" s="34">
        <f>3800</f>
        <v>3800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83</v>
      </c>
      <c r="M49" s="32"/>
      <c r="N49" s="32"/>
      <c r="O49" s="32" t="s">
        <v>109</v>
      </c>
      <c r="P49" s="32"/>
      <c r="Q49" s="32"/>
      <c r="R49" s="33" t="s">
        <v>110</v>
      </c>
      <c r="S49" s="33"/>
      <c r="T49" s="34">
        <f>14000</f>
        <v>14000</v>
      </c>
      <c r="U49" s="34"/>
      <c r="V49" s="34"/>
      <c r="W49" s="34">
        <f>7000</f>
        <v>7000</v>
      </c>
      <c r="X49" s="34"/>
      <c r="Y49" s="34"/>
      <c r="Z49" s="34"/>
      <c r="AA49" s="34"/>
      <c r="AB49" s="35">
        <f>7000</f>
        <v>7000</v>
      </c>
      <c r="AC49" s="35"/>
    </row>
    <row r="50" spans="1:29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83</v>
      </c>
      <c r="M50" s="32"/>
      <c r="N50" s="32"/>
      <c r="O50" s="32" t="s">
        <v>111</v>
      </c>
      <c r="P50" s="32"/>
      <c r="Q50" s="32"/>
      <c r="R50" s="33" t="s">
        <v>110</v>
      </c>
      <c r="S50" s="33"/>
      <c r="T50" s="34">
        <f>3600</f>
        <v>3600</v>
      </c>
      <c r="U50" s="34"/>
      <c r="V50" s="34"/>
      <c r="W50" s="34">
        <f>1800</f>
        <v>1800</v>
      </c>
      <c r="X50" s="34"/>
      <c r="Y50" s="34"/>
      <c r="Z50" s="34"/>
      <c r="AA50" s="34"/>
      <c r="AB50" s="35">
        <f>1800</f>
        <v>1800</v>
      </c>
      <c r="AC50" s="35"/>
    </row>
    <row r="51" spans="1:29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83</v>
      </c>
      <c r="M51" s="32"/>
      <c r="N51" s="32"/>
      <c r="O51" s="32" t="s">
        <v>112</v>
      </c>
      <c r="P51" s="32"/>
      <c r="Q51" s="32"/>
      <c r="R51" s="33" t="s">
        <v>110</v>
      </c>
      <c r="S51" s="33"/>
      <c r="T51" s="34">
        <f>14400</f>
        <v>14400</v>
      </c>
      <c r="U51" s="34"/>
      <c r="V51" s="34"/>
      <c r="W51" s="34">
        <f>7200</f>
        <v>7200</v>
      </c>
      <c r="X51" s="34"/>
      <c r="Y51" s="34"/>
      <c r="Z51" s="34"/>
      <c r="AA51" s="34"/>
      <c r="AB51" s="35">
        <f>7200</f>
        <v>7200</v>
      </c>
      <c r="AC51" s="35"/>
    </row>
    <row r="52" spans="1:29" s="1" customFormat="1" ht="13.5" customHeight="1">
      <c r="A52" s="31" t="s">
        <v>108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83</v>
      </c>
      <c r="M52" s="32"/>
      <c r="N52" s="32"/>
      <c r="O52" s="32" t="s">
        <v>113</v>
      </c>
      <c r="P52" s="32"/>
      <c r="Q52" s="32"/>
      <c r="R52" s="33" t="s">
        <v>110</v>
      </c>
      <c r="S52" s="33"/>
      <c r="T52" s="34">
        <f>15000</f>
        <v>15000</v>
      </c>
      <c r="U52" s="34"/>
      <c r="V52" s="34"/>
      <c r="W52" s="34">
        <f>7500</f>
        <v>7500</v>
      </c>
      <c r="X52" s="34"/>
      <c r="Y52" s="34"/>
      <c r="Z52" s="34"/>
      <c r="AA52" s="34"/>
      <c r="AB52" s="35">
        <f>7500</f>
        <v>7500</v>
      </c>
      <c r="AC52" s="35"/>
    </row>
    <row r="53" spans="1:29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83</v>
      </c>
      <c r="M53" s="32"/>
      <c r="N53" s="32"/>
      <c r="O53" s="32" t="s">
        <v>115</v>
      </c>
      <c r="P53" s="32"/>
      <c r="Q53" s="32"/>
      <c r="R53" s="33" t="s">
        <v>83</v>
      </c>
      <c r="S53" s="33"/>
      <c r="T53" s="34">
        <f>10000</f>
        <v>10000</v>
      </c>
      <c r="U53" s="34"/>
      <c r="V53" s="34"/>
      <c r="W53" s="36" t="s">
        <v>45</v>
      </c>
      <c r="X53" s="36"/>
      <c r="Y53" s="36"/>
      <c r="Z53" s="36"/>
      <c r="AA53" s="36"/>
      <c r="AB53" s="35">
        <f>10000</f>
        <v>10000</v>
      </c>
      <c r="AC53" s="35"/>
    </row>
    <row r="54" spans="1:29" s="1" customFormat="1" ht="13.5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83</v>
      </c>
      <c r="M54" s="32"/>
      <c r="N54" s="32"/>
      <c r="O54" s="32" t="s">
        <v>117</v>
      </c>
      <c r="P54" s="32"/>
      <c r="Q54" s="32"/>
      <c r="R54" s="33" t="s">
        <v>118</v>
      </c>
      <c r="S54" s="33"/>
      <c r="T54" s="34">
        <f>58900</f>
        <v>58900</v>
      </c>
      <c r="U54" s="34"/>
      <c r="V54" s="34"/>
      <c r="W54" s="34">
        <f>32887.05</f>
        <v>32887.05</v>
      </c>
      <c r="X54" s="34"/>
      <c r="Y54" s="34"/>
      <c r="Z54" s="34"/>
      <c r="AA54" s="34"/>
      <c r="AB54" s="35">
        <f>26012.95</f>
        <v>26012.95</v>
      </c>
      <c r="AC54" s="35"/>
    </row>
    <row r="55" spans="1:29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83</v>
      </c>
      <c r="M55" s="32"/>
      <c r="N55" s="32"/>
      <c r="O55" s="32" t="s">
        <v>117</v>
      </c>
      <c r="P55" s="32"/>
      <c r="Q55" s="32"/>
      <c r="R55" s="33" t="s">
        <v>120</v>
      </c>
      <c r="S55" s="33"/>
      <c r="T55" s="34">
        <f>1000</f>
        <v>1000</v>
      </c>
      <c r="U55" s="34"/>
      <c r="V55" s="34"/>
      <c r="W55" s="36" t="s">
        <v>45</v>
      </c>
      <c r="X55" s="36"/>
      <c r="Y55" s="36"/>
      <c r="Z55" s="36"/>
      <c r="AA55" s="36"/>
      <c r="AB55" s="35">
        <f>1000</f>
        <v>1000</v>
      </c>
      <c r="AC55" s="35"/>
    </row>
    <row r="56" spans="1:29" s="1" customFormat="1" ht="13.5" customHeight="1">
      <c r="A56" s="31" t="s">
        <v>95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83</v>
      </c>
      <c r="M56" s="32"/>
      <c r="N56" s="32"/>
      <c r="O56" s="32" t="s">
        <v>117</v>
      </c>
      <c r="P56" s="32"/>
      <c r="Q56" s="32"/>
      <c r="R56" s="33" t="s">
        <v>97</v>
      </c>
      <c r="S56" s="33"/>
      <c r="T56" s="34">
        <f>82880</f>
        <v>82880</v>
      </c>
      <c r="U56" s="34"/>
      <c r="V56" s="34"/>
      <c r="W56" s="34">
        <f>53367.4</f>
        <v>53367.4</v>
      </c>
      <c r="X56" s="34"/>
      <c r="Y56" s="34"/>
      <c r="Z56" s="34"/>
      <c r="AA56" s="34"/>
      <c r="AB56" s="35">
        <f>29512.6</f>
        <v>29512.6</v>
      </c>
      <c r="AC56" s="35"/>
    </row>
    <row r="57" spans="1:29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83</v>
      </c>
      <c r="M57" s="32"/>
      <c r="N57" s="32"/>
      <c r="O57" s="32" t="s">
        <v>117</v>
      </c>
      <c r="P57" s="32"/>
      <c r="Q57" s="32"/>
      <c r="R57" s="33" t="s">
        <v>122</v>
      </c>
      <c r="S57" s="33"/>
      <c r="T57" s="34">
        <f>3520</f>
        <v>3520</v>
      </c>
      <c r="U57" s="34"/>
      <c r="V57" s="34"/>
      <c r="W57" s="34">
        <f>3520</f>
        <v>3520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105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83</v>
      </c>
      <c r="M58" s="32"/>
      <c r="N58" s="32"/>
      <c r="O58" s="32" t="s">
        <v>117</v>
      </c>
      <c r="P58" s="32"/>
      <c r="Q58" s="32"/>
      <c r="R58" s="33" t="s">
        <v>107</v>
      </c>
      <c r="S58" s="33"/>
      <c r="T58" s="34">
        <f>30800</f>
        <v>30800</v>
      </c>
      <c r="U58" s="34"/>
      <c r="V58" s="34"/>
      <c r="W58" s="34">
        <f>19860</f>
        <v>19860</v>
      </c>
      <c r="X58" s="34"/>
      <c r="Y58" s="34"/>
      <c r="Z58" s="34"/>
      <c r="AA58" s="34"/>
      <c r="AB58" s="35">
        <f>10940</f>
        <v>10940</v>
      </c>
      <c r="AC58" s="35"/>
    </row>
    <row r="59" spans="1:29" s="1" customFormat="1" ht="13.5" customHeight="1">
      <c r="A59" s="31" t="s">
        <v>95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83</v>
      </c>
      <c r="M59" s="32"/>
      <c r="N59" s="32"/>
      <c r="O59" s="32" t="s">
        <v>123</v>
      </c>
      <c r="P59" s="32"/>
      <c r="Q59" s="32"/>
      <c r="R59" s="33" t="s">
        <v>97</v>
      </c>
      <c r="S59" s="33"/>
      <c r="T59" s="34">
        <f>20000</f>
        <v>20000</v>
      </c>
      <c r="U59" s="34"/>
      <c r="V59" s="34"/>
      <c r="W59" s="34">
        <f>3992</f>
        <v>3992</v>
      </c>
      <c r="X59" s="34"/>
      <c r="Y59" s="34"/>
      <c r="Z59" s="34"/>
      <c r="AA59" s="34"/>
      <c r="AB59" s="35">
        <f>16008</f>
        <v>16008</v>
      </c>
      <c r="AC59" s="35"/>
    </row>
    <row r="60" spans="1:29" s="1" customFormat="1" ht="13.5" customHeight="1">
      <c r="A60" s="31" t="s">
        <v>105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83</v>
      </c>
      <c r="M60" s="32"/>
      <c r="N60" s="32"/>
      <c r="O60" s="32" t="s">
        <v>123</v>
      </c>
      <c r="P60" s="32"/>
      <c r="Q60" s="32"/>
      <c r="R60" s="33" t="s">
        <v>107</v>
      </c>
      <c r="S60" s="33"/>
      <c r="T60" s="34">
        <f>25000</f>
        <v>25000</v>
      </c>
      <c r="U60" s="34"/>
      <c r="V60" s="34"/>
      <c r="W60" s="34">
        <f>10010</f>
        <v>10010</v>
      </c>
      <c r="X60" s="34"/>
      <c r="Y60" s="34"/>
      <c r="Z60" s="34"/>
      <c r="AA60" s="34"/>
      <c r="AB60" s="35">
        <f>14990</f>
        <v>14990</v>
      </c>
      <c r="AC60" s="35"/>
    </row>
    <row r="61" spans="1:29" s="1" customFormat="1" ht="13.5" customHeight="1">
      <c r="A61" s="31" t="s">
        <v>95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83</v>
      </c>
      <c r="M61" s="32"/>
      <c r="N61" s="32"/>
      <c r="O61" s="32" t="s">
        <v>124</v>
      </c>
      <c r="P61" s="32"/>
      <c r="Q61" s="32"/>
      <c r="R61" s="33" t="s">
        <v>97</v>
      </c>
      <c r="S61" s="33"/>
      <c r="T61" s="34">
        <f>5000</f>
        <v>5000</v>
      </c>
      <c r="U61" s="34"/>
      <c r="V61" s="34"/>
      <c r="W61" s="36" t="s">
        <v>45</v>
      </c>
      <c r="X61" s="36"/>
      <c r="Y61" s="36"/>
      <c r="Z61" s="36"/>
      <c r="AA61" s="36"/>
      <c r="AB61" s="35">
        <f>5000</f>
        <v>5000</v>
      </c>
      <c r="AC61" s="35"/>
    </row>
    <row r="62" spans="1:29" s="1" customFormat="1" ht="13.5" customHeight="1">
      <c r="A62" s="31" t="s">
        <v>125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83</v>
      </c>
      <c r="M62" s="32"/>
      <c r="N62" s="32"/>
      <c r="O62" s="32" t="s">
        <v>126</v>
      </c>
      <c r="P62" s="32"/>
      <c r="Q62" s="32"/>
      <c r="R62" s="33" t="s">
        <v>127</v>
      </c>
      <c r="S62" s="33"/>
      <c r="T62" s="34">
        <f>60171.23</f>
        <v>60171.23</v>
      </c>
      <c r="U62" s="34"/>
      <c r="V62" s="34"/>
      <c r="W62" s="34">
        <f>34119.13</f>
        <v>34119.13</v>
      </c>
      <c r="X62" s="34"/>
      <c r="Y62" s="34"/>
      <c r="Z62" s="34"/>
      <c r="AA62" s="34"/>
      <c r="AB62" s="35">
        <f>26052.1</f>
        <v>26052.1</v>
      </c>
      <c r="AC62" s="35"/>
    </row>
    <row r="63" spans="1:29" s="1" customFormat="1" ht="13.5" customHeight="1">
      <c r="A63" s="31" t="s">
        <v>119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83</v>
      </c>
      <c r="M63" s="32"/>
      <c r="N63" s="32"/>
      <c r="O63" s="32" t="s">
        <v>126</v>
      </c>
      <c r="P63" s="32"/>
      <c r="Q63" s="32"/>
      <c r="R63" s="33" t="s">
        <v>120</v>
      </c>
      <c r="S63" s="33"/>
      <c r="T63" s="34">
        <f>22140</f>
        <v>22140</v>
      </c>
      <c r="U63" s="34"/>
      <c r="V63" s="34"/>
      <c r="W63" s="34">
        <f>18420</f>
        <v>18420</v>
      </c>
      <c r="X63" s="34"/>
      <c r="Y63" s="34"/>
      <c r="Z63" s="34"/>
      <c r="AA63" s="34"/>
      <c r="AB63" s="35">
        <f>3720</f>
        <v>3720</v>
      </c>
      <c r="AC63" s="35"/>
    </row>
    <row r="64" spans="1:29" s="1" customFormat="1" ht="13.5" customHeight="1">
      <c r="A64" s="31" t="s">
        <v>95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83</v>
      </c>
      <c r="M64" s="32"/>
      <c r="N64" s="32"/>
      <c r="O64" s="32" t="s">
        <v>126</v>
      </c>
      <c r="P64" s="32"/>
      <c r="Q64" s="32"/>
      <c r="R64" s="33" t="s">
        <v>97</v>
      </c>
      <c r="S64" s="33"/>
      <c r="T64" s="34">
        <f>21441.31</f>
        <v>21441.31</v>
      </c>
      <c r="U64" s="34"/>
      <c r="V64" s="34"/>
      <c r="W64" s="34">
        <f>7405.81</f>
        <v>7405.81</v>
      </c>
      <c r="X64" s="34"/>
      <c r="Y64" s="34"/>
      <c r="Z64" s="34"/>
      <c r="AA64" s="34"/>
      <c r="AB64" s="35">
        <f>14035.5</f>
        <v>14035.5</v>
      </c>
      <c r="AC64" s="35"/>
    </row>
    <row r="65" spans="1:29" s="1" customFormat="1" ht="13.5" customHeight="1">
      <c r="A65" s="31" t="s">
        <v>128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83</v>
      </c>
      <c r="M65" s="32"/>
      <c r="N65" s="32"/>
      <c r="O65" s="32" t="s">
        <v>126</v>
      </c>
      <c r="P65" s="32"/>
      <c r="Q65" s="32"/>
      <c r="R65" s="33" t="s">
        <v>129</v>
      </c>
      <c r="S65" s="33"/>
      <c r="T65" s="34">
        <f>7300</f>
        <v>7300</v>
      </c>
      <c r="U65" s="34"/>
      <c r="V65" s="34"/>
      <c r="W65" s="34">
        <f>2761.04</f>
        <v>2761.04</v>
      </c>
      <c r="X65" s="34"/>
      <c r="Y65" s="34"/>
      <c r="Z65" s="34"/>
      <c r="AA65" s="34"/>
      <c r="AB65" s="35">
        <f>4538.96</f>
        <v>4538.96</v>
      </c>
      <c r="AC65" s="35"/>
    </row>
    <row r="66" spans="1:29" s="1" customFormat="1" ht="13.5" customHeight="1">
      <c r="A66" s="31" t="s">
        <v>130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83</v>
      </c>
      <c r="M66" s="32"/>
      <c r="N66" s="32"/>
      <c r="O66" s="32" t="s">
        <v>126</v>
      </c>
      <c r="P66" s="32"/>
      <c r="Q66" s="32"/>
      <c r="R66" s="33" t="s">
        <v>131</v>
      </c>
      <c r="S66" s="33"/>
      <c r="T66" s="34">
        <f>169580.75</f>
        <v>169580.75</v>
      </c>
      <c r="U66" s="34"/>
      <c r="V66" s="34"/>
      <c r="W66" s="34">
        <f>51595</f>
        <v>51595</v>
      </c>
      <c r="X66" s="34"/>
      <c r="Y66" s="34"/>
      <c r="Z66" s="34"/>
      <c r="AA66" s="34"/>
      <c r="AB66" s="35">
        <f>117985.75</f>
        <v>117985.75</v>
      </c>
      <c r="AC66" s="35"/>
    </row>
    <row r="67" spans="1:29" s="1" customFormat="1" ht="13.5" customHeight="1">
      <c r="A67" s="31" t="s">
        <v>105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83</v>
      </c>
      <c r="M67" s="32"/>
      <c r="N67" s="32"/>
      <c r="O67" s="32" t="s">
        <v>126</v>
      </c>
      <c r="P67" s="32"/>
      <c r="Q67" s="32"/>
      <c r="R67" s="33" t="s">
        <v>107</v>
      </c>
      <c r="S67" s="33"/>
      <c r="T67" s="34">
        <f>8142.46</f>
        <v>8142.46</v>
      </c>
      <c r="U67" s="34"/>
      <c r="V67" s="34"/>
      <c r="W67" s="34">
        <f>6890</f>
        <v>6890</v>
      </c>
      <c r="X67" s="34"/>
      <c r="Y67" s="34"/>
      <c r="Z67" s="34"/>
      <c r="AA67" s="34"/>
      <c r="AB67" s="35">
        <f>1252.46</f>
        <v>1252.46</v>
      </c>
      <c r="AC67" s="35"/>
    </row>
    <row r="68" spans="1:29" s="1" customFormat="1" ht="24" customHeight="1">
      <c r="A68" s="31" t="s">
        <v>132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83</v>
      </c>
      <c r="M68" s="32"/>
      <c r="N68" s="32"/>
      <c r="O68" s="32" t="s">
        <v>133</v>
      </c>
      <c r="P68" s="32"/>
      <c r="Q68" s="32"/>
      <c r="R68" s="33" t="s">
        <v>134</v>
      </c>
      <c r="S68" s="33"/>
      <c r="T68" s="34">
        <f>200</f>
        <v>200</v>
      </c>
      <c r="U68" s="34"/>
      <c r="V68" s="34"/>
      <c r="W68" s="34">
        <f>13.59</f>
        <v>13.59</v>
      </c>
      <c r="X68" s="34"/>
      <c r="Y68" s="34"/>
      <c r="Z68" s="34"/>
      <c r="AA68" s="34"/>
      <c r="AB68" s="35">
        <f>186.41</f>
        <v>186.41</v>
      </c>
      <c r="AC68" s="35"/>
    </row>
    <row r="69" spans="1:29" s="1" customFormat="1" ht="13.5" customHeight="1">
      <c r="A69" s="31" t="s">
        <v>125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83</v>
      </c>
      <c r="M69" s="32"/>
      <c r="N69" s="32"/>
      <c r="O69" s="32" t="s">
        <v>135</v>
      </c>
      <c r="P69" s="32"/>
      <c r="Q69" s="32"/>
      <c r="R69" s="33" t="s">
        <v>127</v>
      </c>
      <c r="S69" s="33"/>
      <c r="T69" s="34">
        <f>987.93</f>
        <v>987.93</v>
      </c>
      <c r="U69" s="34"/>
      <c r="V69" s="34"/>
      <c r="W69" s="34">
        <f>987.93</f>
        <v>987.93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95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83</v>
      </c>
      <c r="M70" s="32"/>
      <c r="N70" s="32"/>
      <c r="O70" s="32" t="s">
        <v>135</v>
      </c>
      <c r="P70" s="32"/>
      <c r="Q70" s="32"/>
      <c r="R70" s="33" t="s">
        <v>97</v>
      </c>
      <c r="S70" s="33"/>
      <c r="T70" s="34">
        <f>3781.09</f>
        <v>3781.09</v>
      </c>
      <c r="U70" s="34"/>
      <c r="V70" s="34"/>
      <c r="W70" s="34">
        <f>3781.09</f>
        <v>3781.09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83</v>
      </c>
      <c r="M71" s="32"/>
      <c r="N71" s="32"/>
      <c r="O71" s="32" t="s">
        <v>137</v>
      </c>
      <c r="P71" s="32"/>
      <c r="Q71" s="32"/>
      <c r="R71" s="33" t="s">
        <v>138</v>
      </c>
      <c r="S71" s="33"/>
      <c r="T71" s="34">
        <f>14400</f>
        <v>14400</v>
      </c>
      <c r="U71" s="34"/>
      <c r="V71" s="34"/>
      <c r="W71" s="34">
        <f>7200</f>
        <v>7200</v>
      </c>
      <c r="X71" s="34"/>
      <c r="Y71" s="34"/>
      <c r="Z71" s="34"/>
      <c r="AA71" s="34"/>
      <c r="AB71" s="35">
        <f>7200</f>
        <v>7200</v>
      </c>
      <c r="AC71" s="35"/>
    </row>
    <row r="72" spans="1:29" s="1" customFormat="1" ht="13.5" customHeight="1">
      <c r="A72" s="31" t="s">
        <v>84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83</v>
      </c>
      <c r="M72" s="32"/>
      <c r="N72" s="32"/>
      <c r="O72" s="32" t="s">
        <v>139</v>
      </c>
      <c r="P72" s="32"/>
      <c r="Q72" s="32"/>
      <c r="R72" s="33" t="s">
        <v>86</v>
      </c>
      <c r="S72" s="33"/>
      <c r="T72" s="34">
        <f>65207</f>
        <v>65207</v>
      </c>
      <c r="U72" s="34"/>
      <c r="V72" s="34"/>
      <c r="W72" s="34">
        <f>37210.61</f>
        <v>37210.61</v>
      </c>
      <c r="X72" s="34"/>
      <c r="Y72" s="34"/>
      <c r="Z72" s="34"/>
      <c r="AA72" s="34"/>
      <c r="AB72" s="35">
        <f>27996.39</f>
        <v>27996.39</v>
      </c>
      <c r="AC72" s="35"/>
    </row>
    <row r="73" spans="1:29" s="1" customFormat="1" ht="13.5" customHeight="1">
      <c r="A73" s="31" t="s">
        <v>87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83</v>
      </c>
      <c r="M73" s="32"/>
      <c r="N73" s="32"/>
      <c r="O73" s="32" t="s">
        <v>140</v>
      </c>
      <c r="P73" s="32"/>
      <c r="Q73" s="32"/>
      <c r="R73" s="33" t="s">
        <v>89</v>
      </c>
      <c r="S73" s="33"/>
      <c r="T73" s="34">
        <f>19693</f>
        <v>19693</v>
      </c>
      <c r="U73" s="34"/>
      <c r="V73" s="34"/>
      <c r="W73" s="34">
        <f>9683.02</f>
        <v>9683.02</v>
      </c>
      <c r="X73" s="34"/>
      <c r="Y73" s="34"/>
      <c r="Z73" s="34"/>
      <c r="AA73" s="34"/>
      <c r="AB73" s="35">
        <f>10009.98</f>
        <v>10009.98</v>
      </c>
      <c r="AC73" s="35"/>
    </row>
    <row r="74" spans="1:29" s="1" customFormat="1" ht="13.5" customHeight="1">
      <c r="A74" s="31" t="s">
        <v>105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83</v>
      </c>
      <c r="M74" s="32"/>
      <c r="N74" s="32"/>
      <c r="O74" s="32" t="s">
        <v>141</v>
      </c>
      <c r="P74" s="32"/>
      <c r="Q74" s="32"/>
      <c r="R74" s="33" t="s">
        <v>107</v>
      </c>
      <c r="S74" s="33"/>
      <c r="T74" s="34">
        <f>1000</f>
        <v>1000</v>
      </c>
      <c r="U74" s="34"/>
      <c r="V74" s="34"/>
      <c r="W74" s="36" t="s">
        <v>45</v>
      </c>
      <c r="X74" s="36"/>
      <c r="Y74" s="36"/>
      <c r="Z74" s="36"/>
      <c r="AA74" s="36"/>
      <c r="AB74" s="35">
        <f>1000</f>
        <v>1000</v>
      </c>
      <c r="AC74" s="35"/>
    </row>
    <row r="75" spans="1:29" s="1" customFormat="1" ht="13.5" customHeight="1">
      <c r="A75" s="31" t="s">
        <v>105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83</v>
      </c>
      <c r="M75" s="32"/>
      <c r="N75" s="32"/>
      <c r="O75" s="32" t="s">
        <v>142</v>
      </c>
      <c r="P75" s="32"/>
      <c r="Q75" s="32"/>
      <c r="R75" s="33" t="s">
        <v>107</v>
      </c>
      <c r="S75" s="33"/>
      <c r="T75" s="34">
        <f>4000</f>
        <v>4000</v>
      </c>
      <c r="U75" s="34"/>
      <c r="V75" s="34"/>
      <c r="W75" s="36" t="s">
        <v>45</v>
      </c>
      <c r="X75" s="36"/>
      <c r="Y75" s="36"/>
      <c r="Z75" s="36"/>
      <c r="AA75" s="36"/>
      <c r="AB75" s="35">
        <f>4000</f>
        <v>4000</v>
      </c>
      <c r="AC75" s="35"/>
    </row>
    <row r="76" spans="1:29" s="1" customFormat="1" ht="13.5" customHeight="1">
      <c r="A76" s="31" t="s">
        <v>105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83</v>
      </c>
      <c r="M76" s="32"/>
      <c r="N76" s="32"/>
      <c r="O76" s="32" t="s">
        <v>143</v>
      </c>
      <c r="P76" s="32"/>
      <c r="Q76" s="32"/>
      <c r="R76" s="33" t="s">
        <v>107</v>
      </c>
      <c r="S76" s="33"/>
      <c r="T76" s="34">
        <f>3000</f>
        <v>3000</v>
      </c>
      <c r="U76" s="34"/>
      <c r="V76" s="34"/>
      <c r="W76" s="36" t="s">
        <v>45</v>
      </c>
      <c r="X76" s="36"/>
      <c r="Y76" s="36"/>
      <c r="Z76" s="36"/>
      <c r="AA76" s="36"/>
      <c r="AB76" s="35">
        <f>3000</f>
        <v>3000</v>
      </c>
      <c r="AC76" s="35"/>
    </row>
    <row r="77" spans="1:29" s="1" customFormat="1" ht="13.5" customHeight="1">
      <c r="A77" s="31" t="s">
        <v>119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83</v>
      </c>
      <c r="M77" s="32"/>
      <c r="N77" s="32"/>
      <c r="O77" s="32" t="s">
        <v>144</v>
      </c>
      <c r="P77" s="32"/>
      <c r="Q77" s="32"/>
      <c r="R77" s="33" t="s">
        <v>120</v>
      </c>
      <c r="S77" s="33"/>
      <c r="T77" s="34">
        <f>1107452.81</f>
        <v>1107452.81</v>
      </c>
      <c r="U77" s="34"/>
      <c r="V77" s="34"/>
      <c r="W77" s="34">
        <f>330877.42</f>
        <v>330877.42</v>
      </c>
      <c r="X77" s="34"/>
      <c r="Y77" s="34"/>
      <c r="Z77" s="34"/>
      <c r="AA77" s="34"/>
      <c r="AB77" s="35">
        <f>776575.39</f>
        <v>776575.39</v>
      </c>
      <c r="AC77" s="35"/>
    </row>
    <row r="78" spans="1:29" s="1" customFormat="1" ht="13.5" customHeight="1">
      <c r="A78" s="31" t="s">
        <v>95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83</v>
      </c>
      <c r="M78" s="32"/>
      <c r="N78" s="32"/>
      <c r="O78" s="32" t="s">
        <v>144</v>
      </c>
      <c r="P78" s="32"/>
      <c r="Q78" s="32"/>
      <c r="R78" s="33" t="s">
        <v>97</v>
      </c>
      <c r="S78" s="33"/>
      <c r="T78" s="34">
        <f>25000</f>
        <v>25000</v>
      </c>
      <c r="U78" s="34"/>
      <c r="V78" s="34"/>
      <c r="W78" s="36" t="s">
        <v>45</v>
      </c>
      <c r="X78" s="36"/>
      <c r="Y78" s="36"/>
      <c r="Z78" s="36"/>
      <c r="AA78" s="36"/>
      <c r="AB78" s="35">
        <f>25000</f>
        <v>25000</v>
      </c>
      <c r="AC78" s="35"/>
    </row>
    <row r="79" spans="1:29" s="1" customFormat="1" ht="13.5" customHeight="1">
      <c r="A79" s="31" t="s">
        <v>105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83</v>
      </c>
      <c r="M79" s="32"/>
      <c r="N79" s="32"/>
      <c r="O79" s="32" t="s">
        <v>144</v>
      </c>
      <c r="P79" s="32"/>
      <c r="Q79" s="32"/>
      <c r="R79" s="33" t="s">
        <v>107</v>
      </c>
      <c r="S79" s="33"/>
      <c r="T79" s="34">
        <f>150000</f>
        <v>150000</v>
      </c>
      <c r="U79" s="34"/>
      <c r="V79" s="34"/>
      <c r="W79" s="36" t="s">
        <v>45</v>
      </c>
      <c r="X79" s="36"/>
      <c r="Y79" s="36"/>
      <c r="Z79" s="36"/>
      <c r="AA79" s="36"/>
      <c r="AB79" s="35">
        <f>150000</f>
        <v>150000</v>
      </c>
      <c r="AC79" s="35"/>
    </row>
    <row r="80" spans="1:29" s="1" customFormat="1" ht="13.5" customHeight="1">
      <c r="A80" s="31" t="s">
        <v>119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83</v>
      </c>
      <c r="M80" s="32"/>
      <c r="N80" s="32"/>
      <c r="O80" s="32" t="s">
        <v>145</v>
      </c>
      <c r="P80" s="32"/>
      <c r="Q80" s="32"/>
      <c r="R80" s="33" t="s">
        <v>120</v>
      </c>
      <c r="S80" s="33"/>
      <c r="T80" s="34">
        <f>0</f>
        <v>0</v>
      </c>
      <c r="U80" s="34"/>
      <c r="V80" s="34"/>
      <c r="W80" s="36" t="s">
        <v>45</v>
      </c>
      <c r="X80" s="36"/>
      <c r="Y80" s="36"/>
      <c r="Z80" s="36"/>
      <c r="AA80" s="36"/>
      <c r="AB80" s="37" t="s">
        <v>45</v>
      </c>
      <c r="AC80" s="37"/>
    </row>
    <row r="81" spans="1:29" s="1" customFormat="1" ht="13.5" customHeight="1">
      <c r="A81" s="31" t="s">
        <v>121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83</v>
      </c>
      <c r="M81" s="32"/>
      <c r="N81" s="32"/>
      <c r="O81" s="32" t="s">
        <v>146</v>
      </c>
      <c r="P81" s="32"/>
      <c r="Q81" s="32"/>
      <c r="R81" s="33" t="s">
        <v>122</v>
      </c>
      <c r="S81" s="33"/>
      <c r="T81" s="34">
        <f>90300</f>
        <v>90300</v>
      </c>
      <c r="U81" s="34"/>
      <c r="V81" s="34"/>
      <c r="W81" s="36" t="s">
        <v>45</v>
      </c>
      <c r="X81" s="36"/>
      <c r="Y81" s="36"/>
      <c r="Z81" s="36"/>
      <c r="AA81" s="36"/>
      <c r="AB81" s="35">
        <f>90300</f>
        <v>90300</v>
      </c>
      <c r="AC81" s="35"/>
    </row>
    <row r="82" spans="1:29" s="1" customFormat="1" ht="13.5" customHeight="1">
      <c r="A82" s="31" t="s">
        <v>105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83</v>
      </c>
      <c r="M82" s="32"/>
      <c r="N82" s="32"/>
      <c r="O82" s="32" t="s">
        <v>146</v>
      </c>
      <c r="P82" s="32"/>
      <c r="Q82" s="32"/>
      <c r="R82" s="33" t="s">
        <v>107</v>
      </c>
      <c r="S82" s="33"/>
      <c r="T82" s="34">
        <f>40000</f>
        <v>40000</v>
      </c>
      <c r="U82" s="34"/>
      <c r="V82" s="34"/>
      <c r="W82" s="36" t="s">
        <v>45</v>
      </c>
      <c r="X82" s="36"/>
      <c r="Y82" s="36"/>
      <c r="Z82" s="36"/>
      <c r="AA82" s="36"/>
      <c r="AB82" s="35">
        <f>40000</f>
        <v>40000</v>
      </c>
      <c r="AC82" s="35"/>
    </row>
    <row r="83" spans="1:29" s="1" customFormat="1" ht="13.5" customHeight="1">
      <c r="A83" s="31" t="s">
        <v>105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83</v>
      </c>
      <c r="M83" s="32"/>
      <c r="N83" s="32"/>
      <c r="O83" s="32" t="s">
        <v>147</v>
      </c>
      <c r="P83" s="32"/>
      <c r="Q83" s="32"/>
      <c r="R83" s="33" t="s">
        <v>107</v>
      </c>
      <c r="S83" s="33"/>
      <c r="T83" s="34">
        <f>1000</f>
        <v>1000</v>
      </c>
      <c r="U83" s="34"/>
      <c r="V83" s="34"/>
      <c r="W83" s="36" t="s">
        <v>45</v>
      </c>
      <c r="X83" s="36"/>
      <c r="Y83" s="36"/>
      <c r="Z83" s="36"/>
      <c r="AA83" s="36"/>
      <c r="AB83" s="35">
        <f>1000</f>
        <v>1000</v>
      </c>
      <c r="AC83" s="35"/>
    </row>
    <row r="84" spans="1:29" s="1" customFormat="1" ht="13.5" customHeight="1">
      <c r="A84" s="31" t="s">
        <v>119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83</v>
      </c>
      <c r="M84" s="32"/>
      <c r="N84" s="32"/>
      <c r="O84" s="32" t="s">
        <v>148</v>
      </c>
      <c r="P84" s="32"/>
      <c r="Q84" s="32"/>
      <c r="R84" s="33" t="s">
        <v>120</v>
      </c>
      <c r="S84" s="33"/>
      <c r="T84" s="34">
        <f>175496.58</f>
        <v>175496.58</v>
      </c>
      <c r="U84" s="34"/>
      <c r="V84" s="34"/>
      <c r="W84" s="34">
        <f>50870.25</f>
        <v>50870.25</v>
      </c>
      <c r="X84" s="34"/>
      <c r="Y84" s="34"/>
      <c r="Z84" s="34"/>
      <c r="AA84" s="34"/>
      <c r="AB84" s="35">
        <f>124626.33</f>
        <v>124626.33</v>
      </c>
      <c r="AC84" s="35"/>
    </row>
    <row r="85" spans="1:29" s="1" customFormat="1" ht="13.5" customHeight="1">
      <c r="A85" s="31" t="s">
        <v>121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83</v>
      </c>
      <c r="M85" s="32"/>
      <c r="N85" s="32"/>
      <c r="O85" s="32" t="s">
        <v>148</v>
      </c>
      <c r="P85" s="32"/>
      <c r="Q85" s="32"/>
      <c r="R85" s="33" t="s">
        <v>122</v>
      </c>
      <c r="S85" s="33"/>
      <c r="T85" s="34">
        <f>2600</f>
        <v>2600</v>
      </c>
      <c r="U85" s="34"/>
      <c r="V85" s="34"/>
      <c r="W85" s="34">
        <f>2600</f>
        <v>2600</v>
      </c>
      <c r="X85" s="34"/>
      <c r="Y85" s="34"/>
      <c r="Z85" s="34"/>
      <c r="AA85" s="34"/>
      <c r="AB85" s="35">
        <f>0</f>
        <v>0</v>
      </c>
      <c r="AC85" s="35"/>
    </row>
    <row r="86" spans="1:29" s="1" customFormat="1" ht="13.5" customHeight="1">
      <c r="A86" s="31" t="s">
        <v>130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83</v>
      </c>
      <c r="M86" s="32"/>
      <c r="N86" s="32"/>
      <c r="O86" s="32" t="s">
        <v>148</v>
      </c>
      <c r="P86" s="32"/>
      <c r="Q86" s="32"/>
      <c r="R86" s="33" t="s">
        <v>131</v>
      </c>
      <c r="S86" s="33"/>
      <c r="T86" s="34">
        <f>192800</f>
        <v>192800</v>
      </c>
      <c r="U86" s="34"/>
      <c r="V86" s="34"/>
      <c r="W86" s="34">
        <f>29596.8</f>
        <v>29596.8</v>
      </c>
      <c r="X86" s="34"/>
      <c r="Y86" s="34"/>
      <c r="Z86" s="34"/>
      <c r="AA86" s="34"/>
      <c r="AB86" s="35">
        <f>163203.2</f>
        <v>163203.2</v>
      </c>
      <c r="AC86" s="35"/>
    </row>
    <row r="87" spans="1:29" s="1" customFormat="1" ht="13.5" customHeight="1">
      <c r="A87" s="31" t="s">
        <v>105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83</v>
      </c>
      <c r="M87" s="32"/>
      <c r="N87" s="32"/>
      <c r="O87" s="32" t="s">
        <v>148</v>
      </c>
      <c r="P87" s="32"/>
      <c r="Q87" s="32"/>
      <c r="R87" s="33" t="s">
        <v>107</v>
      </c>
      <c r="S87" s="33"/>
      <c r="T87" s="34">
        <f>52400</f>
        <v>52400</v>
      </c>
      <c r="U87" s="34"/>
      <c r="V87" s="34"/>
      <c r="W87" s="34">
        <f>4800</f>
        <v>4800</v>
      </c>
      <c r="X87" s="34"/>
      <c r="Y87" s="34"/>
      <c r="Z87" s="34"/>
      <c r="AA87" s="34"/>
      <c r="AB87" s="35">
        <f>47600</f>
        <v>47600</v>
      </c>
      <c r="AC87" s="35"/>
    </row>
    <row r="88" spans="1:29" s="1" customFormat="1" ht="13.5" customHeight="1">
      <c r="A88" s="31" t="s">
        <v>125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83</v>
      </c>
      <c r="M88" s="32"/>
      <c r="N88" s="32"/>
      <c r="O88" s="32" t="s">
        <v>149</v>
      </c>
      <c r="P88" s="32"/>
      <c r="Q88" s="32"/>
      <c r="R88" s="33" t="s">
        <v>127</v>
      </c>
      <c r="S88" s="33"/>
      <c r="T88" s="34">
        <f>200000</f>
        <v>200000</v>
      </c>
      <c r="U88" s="34"/>
      <c r="V88" s="34"/>
      <c r="W88" s="34">
        <f>94818.96</f>
        <v>94818.96</v>
      </c>
      <c r="X88" s="34"/>
      <c r="Y88" s="34"/>
      <c r="Z88" s="34"/>
      <c r="AA88" s="34"/>
      <c r="AB88" s="35">
        <f>105181.04</f>
        <v>105181.04</v>
      </c>
      <c r="AC88" s="35"/>
    </row>
    <row r="89" spans="1:29" s="1" customFormat="1" ht="13.5" customHeight="1">
      <c r="A89" s="31" t="s">
        <v>119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83</v>
      </c>
      <c r="M89" s="32"/>
      <c r="N89" s="32"/>
      <c r="O89" s="32" t="s">
        <v>149</v>
      </c>
      <c r="P89" s="32"/>
      <c r="Q89" s="32"/>
      <c r="R89" s="33" t="s">
        <v>120</v>
      </c>
      <c r="S89" s="33"/>
      <c r="T89" s="34">
        <f>57310</f>
        <v>57310</v>
      </c>
      <c r="U89" s="34"/>
      <c r="V89" s="34"/>
      <c r="W89" s="36" t="s">
        <v>45</v>
      </c>
      <c r="X89" s="36"/>
      <c r="Y89" s="36"/>
      <c r="Z89" s="36"/>
      <c r="AA89" s="36"/>
      <c r="AB89" s="35">
        <f>57310</f>
        <v>57310</v>
      </c>
      <c r="AC89" s="35"/>
    </row>
    <row r="90" spans="1:29" s="1" customFormat="1" ht="13.5" customHeight="1">
      <c r="A90" s="31" t="s">
        <v>150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83</v>
      </c>
      <c r="M90" s="32"/>
      <c r="N90" s="32"/>
      <c r="O90" s="32" t="s">
        <v>149</v>
      </c>
      <c r="P90" s="32"/>
      <c r="Q90" s="32"/>
      <c r="R90" s="33" t="s">
        <v>151</v>
      </c>
      <c r="S90" s="33"/>
      <c r="T90" s="34">
        <f>0</f>
        <v>0</v>
      </c>
      <c r="U90" s="34"/>
      <c r="V90" s="34"/>
      <c r="W90" s="36" t="s">
        <v>45</v>
      </c>
      <c r="X90" s="36"/>
      <c r="Y90" s="36"/>
      <c r="Z90" s="36"/>
      <c r="AA90" s="36"/>
      <c r="AB90" s="37" t="s">
        <v>45</v>
      </c>
      <c r="AC90" s="37"/>
    </row>
    <row r="91" spans="1:29" s="1" customFormat="1" ht="13.5" customHeight="1">
      <c r="A91" s="31" t="s">
        <v>105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83</v>
      </c>
      <c r="M91" s="32"/>
      <c r="N91" s="32"/>
      <c r="O91" s="32" t="s">
        <v>149</v>
      </c>
      <c r="P91" s="32"/>
      <c r="Q91" s="32"/>
      <c r="R91" s="33" t="s">
        <v>107</v>
      </c>
      <c r="S91" s="33"/>
      <c r="T91" s="34">
        <f>4590</f>
        <v>4590</v>
      </c>
      <c r="U91" s="34"/>
      <c r="V91" s="34"/>
      <c r="W91" s="34">
        <f>4590</f>
        <v>4590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24" customHeight="1">
      <c r="A92" s="31" t="s">
        <v>132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83</v>
      </c>
      <c r="M92" s="32"/>
      <c r="N92" s="32"/>
      <c r="O92" s="32" t="s">
        <v>152</v>
      </c>
      <c r="P92" s="32"/>
      <c r="Q92" s="32"/>
      <c r="R92" s="33" t="s">
        <v>134</v>
      </c>
      <c r="S92" s="33"/>
      <c r="T92" s="34">
        <f>100</f>
        <v>100</v>
      </c>
      <c r="U92" s="34"/>
      <c r="V92" s="34"/>
      <c r="W92" s="36" t="s">
        <v>45</v>
      </c>
      <c r="X92" s="36"/>
      <c r="Y92" s="36"/>
      <c r="Z92" s="36"/>
      <c r="AA92" s="36"/>
      <c r="AB92" s="35">
        <f>100</f>
        <v>100</v>
      </c>
      <c r="AC92" s="35"/>
    </row>
    <row r="93" spans="1:29" s="1" customFormat="1" ht="13.5" customHeight="1">
      <c r="A93" s="31" t="s">
        <v>119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83</v>
      </c>
      <c r="M93" s="32"/>
      <c r="N93" s="32"/>
      <c r="O93" s="32" t="s">
        <v>153</v>
      </c>
      <c r="P93" s="32"/>
      <c r="Q93" s="32"/>
      <c r="R93" s="33" t="s">
        <v>120</v>
      </c>
      <c r="S93" s="33"/>
      <c r="T93" s="34">
        <f>29676.77</f>
        <v>29676.77</v>
      </c>
      <c r="U93" s="34"/>
      <c r="V93" s="34"/>
      <c r="W93" s="36" t="s">
        <v>45</v>
      </c>
      <c r="X93" s="36"/>
      <c r="Y93" s="36"/>
      <c r="Z93" s="36"/>
      <c r="AA93" s="36"/>
      <c r="AB93" s="35">
        <f>29676.77</f>
        <v>29676.77</v>
      </c>
      <c r="AC93" s="35"/>
    </row>
    <row r="94" spans="1:29" s="1" customFormat="1" ht="13.5" customHeight="1">
      <c r="A94" s="31" t="s">
        <v>95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83</v>
      </c>
      <c r="M94" s="32"/>
      <c r="N94" s="32"/>
      <c r="O94" s="32" t="s">
        <v>153</v>
      </c>
      <c r="P94" s="32"/>
      <c r="Q94" s="32"/>
      <c r="R94" s="33" t="s">
        <v>97</v>
      </c>
      <c r="S94" s="33"/>
      <c r="T94" s="34">
        <f>270323.23</f>
        <v>270323.23</v>
      </c>
      <c r="U94" s="34"/>
      <c r="V94" s="34"/>
      <c r="W94" s="36" t="s">
        <v>45</v>
      </c>
      <c r="X94" s="36"/>
      <c r="Y94" s="36"/>
      <c r="Z94" s="36"/>
      <c r="AA94" s="36"/>
      <c r="AB94" s="35">
        <f>270323.23</f>
        <v>270323.23</v>
      </c>
      <c r="AC94" s="35"/>
    </row>
    <row r="95" spans="1:29" s="1" customFormat="1" ht="13.5" customHeight="1">
      <c r="A95" s="31" t="s">
        <v>119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83</v>
      </c>
      <c r="M95" s="32"/>
      <c r="N95" s="32"/>
      <c r="O95" s="32" t="s">
        <v>154</v>
      </c>
      <c r="P95" s="32"/>
      <c r="Q95" s="32"/>
      <c r="R95" s="33" t="s">
        <v>120</v>
      </c>
      <c r="S95" s="33"/>
      <c r="T95" s="34">
        <f>31251290</f>
        <v>31251290</v>
      </c>
      <c r="U95" s="34"/>
      <c r="V95" s="34"/>
      <c r="W95" s="36" t="s">
        <v>45</v>
      </c>
      <c r="X95" s="36"/>
      <c r="Y95" s="36"/>
      <c r="Z95" s="36"/>
      <c r="AA95" s="36"/>
      <c r="AB95" s="35">
        <f>31251290</f>
        <v>31251290</v>
      </c>
      <c r="AC95" s="35"/>
    </row>
    <row r="96" spans="1:29" s="1" customFormat="1" ht="13.5" customHeight="1">
      <c r="A96" s="31" t="s">
        <v>121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83</v>
      </c>
      <c r="M96" s="32"/>
      <c r="N96" s="32"/>
      <c r="O96" s="32" t="s">
        <v>155</v>
      </c>
      <c r="P96" s="32"/>
      <c r="Q96" s="32"/>
      <c r="R96" s="33" t="s">
        <v>122</v>
      </c>
      <c r="S96" s="33"/>
      <c r="T96" s="34">
        <f>5000</f>
        <v>5000</v>
      </c>
      <c r="U96" s="34"/>
      <c r="V96" s="34"/>
      <c r="W96" s="36" t="s">
        <v>45</v>
      </c>
      <c r="X96" s="36"/>
      <c r="Y96" s="36"/>
      <c r="Z96" s="36"/>
      <c r="AA96" s="36"/>
      <c r="AB96" s="35">
        <f>5000</f>
        <v>5000</v>
      </c>
      <c r="AC96" s="35"/>
    </row>
    <row r="97" spans="1:29" s="1" customFormat="1" ht="13.5" customHeight="1">
      <c r="A97" s="31" t="s">
        <v>84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83</v>
      </c>
      <c r="M97" s="32"/>
      <c r="N97" s="32"/>
      <c r="O97" s="32" t="s">
        <v>156</v>
      </c>
      <c r="P97" s="32"/>
      <c r="Q97" s="32"/>
      <c r="R97" s="33" t="s">
        <v>86</v>
      </c>
      <c r="S97" s="33"/>
      <c r="T97" s="34">
        <f>514000</f>
        <v>514000</v>
      </c>
      <c r="U97" s="34"/>
      <c r="V97" s="34"/>
      <c r="W97" s="34">
        <f>231550.39</f>
        <v>231550.39</v>
      </c>
      <c r="X97" s="34"/>
      <c r="Y97" s="34"/>
      <c r="Z97" s="34"/>
      <c r="AA97" s="34"/>
      <c r="AB97" s="35">
        <f>282449.61</f>
        <v>282449.61</v>
      </c>
      <c r="AC97" s="35"/>
    </row>
    <row r="98" spans="1:29" s="1" customFormat="1" ht="13.5" customHeight="1">
      <c r="A98" s="31" t="s">
        <v>91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83</v>
      </c>
      <c r="M98" s="32"/>
      <c r="N98" s="32"/>
      <c r="O98" s="32" t="s">
        <v>157</v>
      </c>
      <c r="P98" s="32"/>
      <c r="Q98" s="32"/>
      <c r="R98" s="33" t="s">
        <v>93</v>
      </c>
      <c r="S98" s="33"/>
      <c r="T98" s="34">
        <f>10800</f>
        <v>10800</v>
      </c>
      <c r="U98" s="34"/>
      <c r="V98" s="34"/>
      <c r="W98" s="34">
        <f>7426.06</f>
        <v>7426.06</v>
      </c>
      <c r="X98" s="34"/>
      <c r="Y98" s="34"/>
      <c r="Z98" s="34"/>
      <c r="AA98" s="34"/>
      <c r="AB98" s="35">
        <f>3373.94</f>
        <v>3373.94</v>
      </c>
      <c r="AC98" s="35"/>
    </row>
    <row r="99" spans="1:29" s="1" customFormat="1" ht="13.5" customHeight="1">
      <c r="A99" s="31" t="s">
        <v>87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83</v>
      </c>
      <c r="M99" s="32"/>
      <c r="N99" s="32"/>
      <c r="O99" s="32" t="s">
        <v>158</v>
      </c>
      <c r="P99" s="32"/>
      <c r="Q99" s="32"/>
      <c r="R99" s="33" t="s">
        <v>89</v>
      </c>
      <c r="S99" s="33"/>
      <c r="T99" s="34">
        <f>155000</f>
        <v>155000</v>
      </c>
      <c r="U99" s="34"/>
      <c r="V99" s="34"/>
      <c r="W99" s="34">
        <f>65813.57</f>
        <v>65813.57</v>
      </c>
      <c r="X99" s="34"/>
      <c r="Y99" s="34"/>
      <c r="Z99" s="34"/>
      <c r="AA99" s="34"/>
      <c r="AB99" s="35">
        <f>89186.43</f>
        <v>89186.43</v>
      </c>
      <c r="AC99" s="35"/>
    </row>
    <row r="100" spans="1:29" s="1" customFormat="1" ht="13.5" customHeight="1">
      <c r="A100" s="31" t="s">
        <v>116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83</v>
      </c>
      <c r="M100" s="32"/>
      <c r="N100" s="32"/>
      <c r="O100" s="32" t="s">
        <v>159</v>
      </c>
      <c r="P100" s="32"/>
      <c r="Q100" s="32"/>
      <c r="R100" s="33" t="s">
        <v>118</v>
      </c>
      <c r="S100" s="33"/>
      <c r="T100" s="34">
        <f>20300</f>
        <v>20300</v>
      </c>
      <c r="U100" s="34"/>
      <c r="V100" s="34"/>
      <c r="W100" s="34">
        <f>11758.32</f>
        <v>11758.32</v>
      </c>
      <c r="X100" s="34"/>
      <c r="Y100" s="34"/>
      <c r="Z100" s="34"/>
      <c r="AA100" s="34"/>
      <c r="AB100" s="35">
        <f>8541.68</f>
        <v>8541.68</v>
      </c>
      <c r="AC100" s="35"/>
    </row>
    <row r="101" spans="1:29" s="1" customFormat="1" ht="13.5" customHeight="1">
      <c r="A101" s="31" t="s">
        <v>125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83</v>
      </c>
      <c r="M101" s="32"/>
      <c r="N101" s="32"/>
      <c r="O101" s="32" t="s">
        <v>159</v>
      </c>
      <c r="P101" s="32"/>
      <c r="Q101" s="32"/>
      <c r="R101" s="33" t="s">
        <v>127</v>
      </c>
      <c r="S101" s="33"/>
      <c r="T101" s="34">
        <f>47600</f>
        <v>47600</v>
      </c>
      <c r="U101" s="34"/>
      <c r="V101" s="34"/>
      <c r="W101" s="34">
        <f>13102.6</f>
        <v>13102.6</v>
      </c>
      <c r="X101" s="34"/>
      <c r="Y101" s="34"/>
      <c r="Z101" s="34"/>
      <c r="AA101" s="34"/>
      <c r="AB101" s="35">
        <f>34497.4</f>
        <v>34497.4</v>
      </c>
      <c r="AC101" s="35"/>
    </row>
    <row r="102" spans="1:29" s="1" customFormat="1" ht="13.5" customHeight="1">
      <c r="A102" s="31" t="s">
        <v>119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83</v>
      </c>
      <c r="M102" s="32"/>
      <c r="N102" s="32"/>
      <c r="O102" s="32" t="s">
        <v>159</v>
      </c>
      <c r="P102" s="32"/>
      <c r="Q102" s="32"/>
      <c r="R102" s="33" t="s">
        <v>120</v>
      </c>
      <c r="S102" s="33"/>
      <c r="T102" s="34">
        <f>26700</f>
        <v>26700</v>
      </c>
      <c r="U102" s="34"/>
      <c r="V102" s="34"/>
      <c r="W102" s="34">
        <f>4292.21</f>
        <v>4292.21</v>
      </c>
      <c r="X102" s="34"/>
      <c r="Y102" s="34"/>
      <c r="Z102" s="34"/>
      <c r="AA102" s="34"/>
      <c r="AB102" s="35">
        <f>22407.79</f>
        <v>22407.79</v>
      </c>
      <c r="AC102" s="35"/>
    </row>
    <row r="103" spans="1:29" s="1" customFormat="1" ht="13.5" customHeight="1">
      <c r="A103" s="31" t="s">
        <v>95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83</v>
      </c>
      <c r="M103" s="32"/>
      <c r="N103" s="32"/>
      <c r="O103" s="32" t="s">
        <v>159</v>
      </c>
      <c r="P103" s="32"/>
      <c r="Q103" s="32"/>
      <c r="R103" s="33" t="s">
        <v>97</v>
      </c>
      <c r="S103" s="33"/>
      <c r="T103" s="34">
        <f>19300</f>
        <v>19300</v>
      </c>
      <c r="U103" s="34"/>
      <c r="V103" s="34"/>
      <c r="W103" s="34">
        <f>15495.68</f>
        <v>15495.68</v>
      </c>
      <c r="X103" s="34"/>
      <c r="Y103" s="34"/>
      <c r="Z103" s="34"/>
      <c r="AA103" s="34"/>
      <c r="AB103" s="35">
        <f>3804.32</f>
        <v>3804.32</v>
      </c>
      <c r="AC103" s="35"/>
    </row>
    <row r="104" spans="1:29" s="1" customFormat="1" ht="13.5" customHeight="1">
      <c r="A104" s="31" t="s">
        <v>121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83</v>
      </c>
      <c r="M104" s="32"/>
      <c r="N104" s="32"/>
      <c r="O104" s="32" t="s">
        <v>159</v>
      </c>
      <c r="P104" s="32"/>
      <c r="Q104" s="32"/>
      <c r="R104" s="33" t="s">
        <v>122</v>
      </c>
      <c r="S104" s="33"/>
      <c r="T104" s="34">
        <f>5000</f>
        <v>5000</v>
      </c>
      <c r="U104" s="34"/>
      <c r="V104" s="34"/>
      <c r="W104" s="36" t="s">
        <v>45</v>
      </c>
      <c r="X104" s="36"/>
      <c r="Y104" s="36"/>
      <c r="Z104" s="36"/>
      <c r="AA104" s="36"/>
      <c r="AB104" s="35">
        <f>5000</f>
        <v>5000</v>
      </c>
      <c r="AC104" s="35"/>
    </row>
    <row r="105" spans="1:29" s="1" customFormat="1" ht="13.5" customHeight="1">
      <c r="A105" s="31" t="s">
        <v>105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83</v>
      </c>
      <c r="M105" s="32"/>
      <c r="N105" s="32"/>
      <c r="O105" s="32" t="s">
        <v>159</v>
      </c>
      <c r="P105" s="32"/>
      <c r="Q105" s="32"/>
      <c r="R105" s="33" t="s">
        <v>107</v>
      </c>
      <c r="S105" s="33"/>
      <c r="T105" s="34">
        <f>5000</f>
        <v>5000</v>
      </c>
      <c r="U105" s="34"/>
      <c r="V105" s="34"/>
      <c r="W105" s="36" t="s">
        <v>45</v>
      </c>
      <c r="X105" s="36"/>
      <c r="Y105" s="36"/>
      <c r="Z105" s="36"/>
      <c r="AA105" s="36"/>
      <c r="AB105" s="35">
        <f>5000</f>
        <v>5000</v>
      </c>
      <c r="AC105" s="35"/>
    </row>
    <row r="106" spans="1:29" s="1" customFormat="1" ht="24" customHeight="1">
      <c r="A106" s="31" t="s">
        <v>160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83</v>
      </c>
      <c r="M106" s="32"/>
      <c r="N106" s="32"/>
      <c r="O106" s="32" t="s">
        <v>161</v>
      </c>
      <c r="P106" s="32"/>
      <c r="Q106" s="32"/>
      <c r="R106" s="33" t="s">
        <v>162</v>
      </c>
      <c r="S106" s="33"/>
      <c r="T106" s="34">
        <f>4782700</f>
        <v>4782700</v>
      </c>
      <c r="U106" s="34"/>
      <c r="V106" s="34"/>
      <c r="W106" s="34">
        <f>2082311.63</f>
        <v>2082311.63</v>
      </c>
      <c r="X106" s="34"/>
      <c r="Y106" s="34"/>
      <c r="Z106" s="34"/>
      <c r="AA106" s="34"/>
      <c r="AB106" s="35">
        <f>2700388.37</f>
        <v>2700388.37</v>
      </c>
      <c r="AC106" s="35"/>
    </row>
    <row r="107" spans="1:29" s="1" customFormat="1" ht="13.5" customHeight="1">
      <c r="A107" s="31" t="s">
        <v>98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83</v>
      </c>
      <c r="M107" s="32"/>
      <c r="N107" s="32"/>
      <c r="O107" s="32" t="s">
        <v>163</v>
      </c>
      <c r="P107" s="32"/>
      <c r="Q107" s="32"/>
      <c r="R107" s="33" t="s">
        <v>100</v>
      </c>
      <c r="S107" s="33"/>
      <c r="T107" s="34">
        <f>15000</f>
        <v>15000</v>
      </c>
      <c r="U107" s="34"/>
      <c r="V107" s="34"/>
      <c r="W107" s="36" t="s">
        <v>45</v>
      </c>
      <c r="X107" s="36"/>
      <c r="Y107" s="36"/>
      <c r="Z107" s="36"/>
      <c r="AA107" s="36"/>
      <c r="AB107" s="35">
        <f>15000</f>
        <v>15000</v>
      </c>
      <c r="AC107" s="35"/>
    </row>
    <row r="108" spans="1:29" s="1" customFormat="1" ht="13.5" customHeight="1">
      <c r="A108" s="31" t="s">
        <v>98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83</v>
      </c>
      <c r="M108" s="32"/>
      <c r="N108" s="32"/>
      <c r="O108" s="32" t="s">
        <v>164</v>
      </c>
      <c r="P108" s="32"/>
      <c r="Q108" s="32"/>
      <c r="R108" s="33" t="s">
        <v>100</v>
      </c>
      <c r="S108" s="33"/>
      <c r="T108" s="34">
        <f>1299.22</f>
        <v>1299.22</v>
      </c>
      <c r="U108" s="34"/>
      <c r="V108" s="34"/>
      <c r="W108" s="34">
        <f>252.34</f>
        <v>252.34</v>
      </c>
      <c r="X108" s="34"/>
      <c r="Y108" s="34"/>
      <c r="Z108" s="34"/>
      <c r="AA108" s="34"/>
      <c r="AB108" s="35">
        <f>1046.88</f>
        <v>1046.88</v>
      </c>
      <c r="AC108" s="35"/>
    </row>
    <row r="109" spans="1:29" s="1" customFormat="1" ht="24" customHeight="1">
      <c r="A109" s="31" t="s">
        <v>132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83</v>
      </c>
      <c r="M109" s="32"/>
      <c r="N109" s="32"/>
      <c r="O109" s="32" t="s">
        <v>164</v>
      </c>
      <c r="P109" s="32"/>
      <c r="Q109" s="32"/>
      <c r="R109" s="33" t="s">
        <v>134</v>
      </c>
      <c r="S109" s="33"/>
      <c r="T109" s="34">
        <f>0.78</f>
        <v>0.78</v>
      </c>
      <c r="U109" s="34"/>
      <c r="V109" s="34"/>
      <c r="W109" s="34">
        <f>0.78</f>
        <v>0.78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125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83</v>
      </c>
      <c r="M110" s="32"/>
      <c r="N110" s="32"/>
      <c r="O110" s="32" t="s">
        <v>165</v>
      </c>
      <c r="P110" s="32"/>
      <c r="Q110" s="32"/>
      <c r="R110" s="33" t="s">
        <v>127</v>
      </c>
      <c r="S110" s="33"/>
      <c r="T110" s="34">
        <f>56.62</f>
        <v>56.62</v>
      </c>
      <c r="U110" s="34"/>
      <c r="V110" s="34"/>
      <c r="W110" s="34">
        <f>56.62</f>
        <v>56.62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95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83</v>
      </c>
      <c r="M111" s="32"/>
      <c r="N111" s="32"/>
      <c r="O111" s="32" t="s">
        <v>165</v>
      </c>
      <c r="P111" s="32"/>
      <c r="Q111" s="32"/>
      <c r="R111" s="33" t="s">
        <v>97</v>
      </c>
      <c r="S111" s="33"/>
      <c r="T111" s="34">
        <f>310.49</f>
        <v>310.49</v>
      </c>
      <c r="U111" s="34"/>
      <c r="V111" s="34"/>
      <c r="W111" s="34">
        <f>310.49</f>
        <v>310.49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24" customHeight="1">
      <c r="A112" s="31" t="s">
        <v>160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83</v>
      </c>
      <c r="M112" s="32"/>
      <c r="N112" s="32"/>
      <c r="O112" s="32" t="s">
        <v>166</v>
      </c>
      <c r="P112" s="32"/>
      <c r="Q112" s="32"/>
      <c r="R112" s="33" t="s">
        <v>162</v>
      </c>
      <c r="S112" s="33"/>
      <c r="T112" s="34">
        <f>1738.37</f>
        <v>1738.37</v>
      </c>
      <c r="U112" s="34"/>
      <c r="V112" s="34"/>
      <c r="W112" s="34">
        <f>1738.37</f>
        <v>1738.37</v>
      </c>
      <c r="X112" s="34"/>
      <c r="Y112" s="34"/>
      <c r="Z112" s="34"/>
      <c r="AA112" s="34"/>
      <c r="AB112" s="35">
        <f>0</f>
        <v>0</v>
      </c>
      <c r="AC112" s="35"/>
    </row>
    <row r="113" spans="1:29" s="1" customFormat="1" ht="24" customHeight="1">
      <c r="A113" s="31" t="s">
        <v>132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83</v>
      </c>
      <c r="M113" s="32"/>
      <c r="N113" s="32"/>
      <c r="O113" s="32" t="s">
        <v>167</v>
      </c>
      <c r="P113" s="32"/>
      <c r="Q113" s="32"/>
      <c r="R113" s="33" t="s">
        <v>134</v>
      </c>
      <c r="S113" s="33"/>
      <c r="T113" s="34">
        <f>0</f>
        <v>0</v>
      </c>
      <c r="U113" s="34"/>
      <c r="V113" s="34"/>
      <c r="W113" s="36" t="s">
        <v>45</v>
      </c>
      <c r="X113" s="36"/>
      <c r="Y113" s="36"/>
      <c r="Z113" s="36"/>
      <c r="AA113" s="36"/>
      <c r="AB113" s="37" t="s">
        <v>45</v>
      </c>
      <c r="AC113" s="37"/>
    </row>
    <row r="114" spans="1:29" s="1" customFormat="1" ht="24" customHeight="1">
      <c r="A114" s="31" t="s">
        <v>168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83</v>
      </c>
      <c r="M114" s="32"/>
      <c r="N114" s="32"/>
      <c r="O114" s="32" t="s">
        <v>169</v>
      </c>
      <c r="P114" s="32"/>
      <c r="Q114" s="32"/>
      <c r="R114" s="33" t="s">
        <v>170</v>
      </c>
      <c r="S114" s="33"/>
      <c r="T114" s="34">
        <f>96000</f>
        <v>96000</v>
      </c>
      <c r="U114" s="34"/>
      <c r="V114" s="34"/>
      <c r="W114" s="36" t="s">
        <v>45</v>
      </c>
      <c r="X114" s="36"/>
      <c r="Y114" s="36"/>
      <c r="Z114" s="36"/>
      <c r="AA114" s="36"/>
      <c r="AB114" s="35">
        <f>96000</f>
        <v>96000</v>
      </c>
      <c r="AC114" s="35"/>
    </row>
    <row r="115" spans="1:29" s="1" customFormat="1" ht="13.5" customHeight="1">
      <c r="A115" s="31" t="s">
        <v>121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83</v>
      </c>
      <c r="M115" s="32"/>
      <c r="N115" s="32"/>
      <c r="O115" s="32" t="s">
        <v>171</v>
      </c>
      <c r="P115" s="32"/>
      <c r="Q115" s="32"/>
      <c r="R115" s="33" t="s">
        <v>122</v>
      </c>
      <c r="S115" s="33"/>
      <c r="T115" s="34">
        <f>5000</f>
        <v>5000</v>
      </c>
      <c r="U115" s="34"/>
      <c r="V115" s="34"/>
      <c r="W115" s="34">
        <f>5000</f>
        <v>5000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5" customHeight="1">
      <c r="A116" s="38" t="s">
        <v>172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9" t="s">
        <v>173</v>
      </c>
      <c r="M116" s="39"/>
      <c r="N116" s="39"/>
      <c r="O116" s="39" t="s">
        <v>36</v>
      </c>
      <c r="P116" s="39"/>
      <c r="Q116" s="39"/>
      <c r="R116" s="40" t="s">
        <v>36</v>
      </c>
      <c r="S116" s="40"/>
      <c r="T116" s="41">
        <f>-3246589.94</f>
        <v>-3246589.94</v>
      </c>
      <c r="U116" s="41"/>
      <c r="V116" s="41"/>
      <c r="W116" s="41">
        <f>77351.66</f>
        <v>77351.66</v>
      </c>
      <c r="X116" s="41"/>
      <c r="Y116" s="41"/>
      <c r="Z116" s="41"/>
      <c r="AA116" s="41"/>
      <c r="AB116" s="42" t="s">
        <v>36</v>
      </c>
      <c r="AC116" s="42"/>
    </row>
    <row r="117" spans="1:29" s="1" customFormat="1" ht="13.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s="1" customFormat="1" ht="13.5" customHeight="1">
      <c r="A118" s="12" t="s">
        <v>174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s="1" customFormat="1" ht="45.75" customHeight="1">
      <c r="A119" s="13" t="s">
        <v>22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 t="s">
        <v>23</v>
      </c>
      <c r="N119" s="13"/>
      <c r="O119" s="13"/>
      <c r="P119" s="13" t="s">
        <v>175</v>
      </c>
      <c r="Q119" s="13"/>
      <c r="R119" s="13"/>
      <c r="S119" s="14" t="s">
        <v>25</v>
      </c>
      <c r="T119" s="14"/>
      <c r="U119" s="14"/>
      <c r="V119" s="14" t="s">
        <v>26</v>
      </c>
      <c r="W119" s="14"/>
      <c r="X119" s="14"/>
      <c r="Y119" s="14"/>
      <c r="Z119" s="14"/>
      <c r="AA119" s="15" t="s">
        <v>27</v>
      </c>
      <c r="AB119" s="15"/>
      <c r="AC119" s="15"/>
    </row>
    <row r="120" spans="1:29" s="1" customFormat="1" ht="12.75" customHeight="1">
      <c r="A120" s="16" t="s">
        <v>28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 t="s">
        <v>29</v>
      </c>
      <c r="N120" s="16"/>
      <c r="O120" s="16"/>
      <c r="P120" s="16" t="s">
        <v>30</v>
      </c>
      <c r="Q120" s="16"/>
      <c r="R120" s="16"/>
      <c r="S120" s="17" t="s">
        <v>31</v>
      </c>
      <c r="T120" s="17"/>
      <c r="U120" s="17"/>
      <c r="V120" s="17" t="s">
        <v>32</v>
      </c>
      <c r="W120" s="17"/>
      <c r="X120" s="17"/>
      <c r="Y120" s="17"/>
      <c r="Z120" s="17"/>
      <c r="AA120" s="18" t="s">
        <v>33</v>
      </c>
      <c r="AB120" s="18"/>
      <c r="AC120" s="18"/>
    </row>
    <row r="121" spans="1:29" s="1" customFormat="1" ht="13.5" customHeight="1">
      <c r="A121" s="19" t="s">
        <v>176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 t="s">
        <v>177</v>
      </c>
      <c r="N121" s="20"/>
      <c r="O121" s="20"/>
      <c r="P121" s="20" t="s">
        <v>36</v>
      </c>
      <c r="Q121" s="20"/>
      <c r="R121" s="20"/>
      <c r="S121" s="43">
        <f>3246589.94</f>
        <v>3246589.94</v>
      </c>
      <c r="T121" s="43"/>
      <c r="U121" s="43"/>
      <c r="V121" s="21">
        <f>-77351.66</f>
        <v>-77351.66</v>
      </c>
      <c r="W121" s="21"/>
      <c r="X121" s="21"/>
      <c r="Y121" s="21"/>
      <c r="Z121" s="21"/>
      <c r="AA121" s="44" t="s">
        <v>36</v>
      </c>
      <c r="AB121" s="44"/>
      <c r="AC121" s="44"/>
    </row>
    <row r="122" spans="1:29" s="1" customFormat="1" ht="13.5" customHeight="1">
      <c r="A122" s="45" t="s">
        <v>178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 t="s">
        <v>10</v>
      </c>
      <c r="N122" s="46"/>
      <c r="O122" s="46"/>
      <c r="P122" s="46" t="s">
        <v>10</v>
      </c>
      <c r="Q122" s="46"/>
      <c r="R122" s="46"/>
      <c r="S122" s="47" t="s">
        <v>10</v>
      </c>
      <c r="T122" s="47"/>
      <c r="U122" s="47"/>
      <c r="V122" s="48" t="s">
        <v>10</v>
      </c>
      <c r="W122" s="48"/>
      <c r="X122" s="48"/>
      <c r="Y122" s="48"/>
      <c r="Z122" s="48"/>
      <c r="AA122" s="49" t="s">
        <v>10</v>
      </c>
      <c r="AB122" s="49"/>
      <c r="AC122" s="49"/>
    </row>
    <row r="123" spans="1:29" s="1" customFormat="1" ht="13.5" customHeight="1">
      <c r="A123" s="23" t="s">
        <v>179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50" t="s">
        <v>180</v>
      </c>
      <c r="N123" s="50"/>
      <c r="O123" s="50"/>
      <c r="P123" s="24" t="s">
        <v>36</v>
      </c>
      <c r="Q123" s="24"/>
      <c r="R123" s="24"/>
      <c r="S123" s="51" t="s">
        <v>45</v>
      </c>
      <c r="T123" s="51"/>
      <c r="U123" s="51"/>
      <c r="V123" s="27" t="s">
        <v>45</v>
      </c>
      <c r="W123" s="27"/>
      <c r="X123" s="27"/>
      <c r="Y123" s="27"/>
      <c r="Z123" s="27"/>
      <c r="AA123" s="52" t="s">
        <v>45</v>
      </c>
      <c r="AB123" s="52"/>
      <c r="AC123" s="52"/>
    </row>
    <row r="124" spans="1:29" s="1" customFormat="1" ht="13.5" customHeight="1">
      <c r="A124" s="31" t="s">
        <v>10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 t="s">
        <v>180</v>
      </c>
      <c r="N124" s="32"/>
      <c r="O124" s="32"/>
      <c r="P124" s="32" t="s">
        <v>10</v>
      </c>
      <c r="Q124" s="32"/>
      <c r="R124" s="32"/>
      <c r="S124" s="53" t="s">
        <v>45</v>
      </c>
      <c r="T124" s="53"/>
      <c r="U124" s="53"/>
      <c r="V124" s="36" t="s">
        <v>45</v>
      </c>
      <c r="W124" s="36"/>
      <c r="X124" s="36"/>
      <c r="Y124" s="36"/>
      <c r="Z124" s="36"/>
      <c r="AA124" s="54" t="s">
        <v>45</v>
      </c>
      <c r="AB124" s="54"/>
      <c r="AC124" s="54"/>
    </row>
    <row r="125" spans="1:29" s="1" customFormat="1" ht="13.5" customHeight="1">
      <c r="A125" s="31" t="s">
        <v>181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46" t="s">
        <v>182</v>
      </c>
      <c r="N125" s="46"/>
      <c r="O125" s="46"/>
      <c r="P125" s="46" t="s">
        <v>36</v>
      </c>
      <c r="Q125" s="46"/>
      <c r="R125" s="46"/>
      <c r="S125" s="47" t="s">
        <v>45</v>
      </c>
      <c r="T125" s="47"/>
      <c r="U125" s="47"/>
      <c r="V125" s="36" t="s">
        <v>45</v>
      </c>
      <c r="W125" s="36"/>
      <c r="X125" s="36"/>
      <c r="Y125" s="36"/>
      <c r="Z125" s="36"/>
      <c r="AA125" s="49" t="s">
        <v>45</v>
      </c>
      <c r="AB125" s="49"/>
      <c r="AC125" s="49"/>
    </row>
    <row r="126" spans="1:29" s="1" customFormat="1" ht="13.5" customHeight="1">
      <c r="A126" s="31" t="s">
        <v>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 t="s">
        <v>182</v>
      </c>
      <c r="N126" s="32"/>
      <c r="O126" s="32"/>
      <c r="P126" s="32" t="s">
        <v>10</v>
      </c>
      <c r="Q126" s="32"/>
      <c r="R126" s="32"/>
      <c r="S126" s="53" t="s">
        <v>45</v>
      </c>
      <c r="T126" s="53"/>
      <c r="U126" s="53"/>
      <c r="V126" s="36" t="s">
        <v>45</v>
      </c>
      <c r="W126" s="36"/>
      <c r="X126" s="36"/>
      <c r="Y126" s="36"/>
      <c r="Z126" s="36"/>
      <c r="AA126" s="54" t="s">
        <v>45</v>
      </c>
      <c r="AB126" s="54"/>
      <c r="AC126" s="54"/>
    </row>
    <row r="127" spans="1:29" s="1" customFormat="1" ht="13.5" customHeight="1">
      <c r="A127" s="31" t="s">
        <v>183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2" t="s">
        <v>184</v>
      </c>
      <c r="N127" s="32"/>
      <c r="O127" s="32"/>
      <c r="P127" s="32" t="s">
        <v>185</v>
      </c>
      <c r="Q127" s="32"/>
      <c r="R127" s="32"/>
      <c r="S127" s="55">
        <f>3246589.94</f>
        <v>3246589.94</v>
      </c>
      <c r="T127" s="55"/>
      <c r="U127" s="55"/>
      <c r="V127" s="34">
        <f>-77351.66</f>
        <v>-77351.66</v>
      </c>
      <c r="W127" s="34"/>
      <c r="X127" s="34"/>
      <c r="Y127" s="34"/>
      <c r="Z127" s="34"/>
      <c r="AA127" s="56">
        <f>3323941.6</f>
        <v>3323941.6</v>
      </c>
      <c r="AB127" s="56"/>
      <c r="AC127" s="56"/>
    </row>
    <row r="128" spans="1:29" s="1" customFormat="1" ht="13.5" customHeight="1">
      <c r="A128" s="31" t="s">
        <v>186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2" t="s">
        <v>187</v>
      </c>
      <c r="N128" s="32"/>
      <c r="O128" s="32"/>
      <c r="P128" s="32" t="s">
        <v>188</v>
      </c>
      <c r="Q128" s="32"/>
      <c r="R128" s="32"/>
      <c r="S128" s="55">
        <f>-40005599.7</f>
        <v>-40005599.7</v>
      </c>
      <c r="T128" s="55"/>
      <c r="U128" s="55"/>
      <c r="V128" s="34">
        <f>-4940467.88</f>
        <v>-4940467.88</v>
      </c>
      <c r="W128" s="34"/>
      <c r="X128" s="34"/>
      <c r="Y128" s="34"/>
      <c r="Z128" s="34"/>
      <c r="AA128" s="57" t="s">
        <v>36</v>
      </c>
      <c r="AB128" s="57"/>
      <c r="AC128" s="57"/>
    </row>
    <row r="129" spans="1:29" s="1" customFormat="1" ht="13.5" customHeight="1">
      <c r="A129" s="31" t="s">
        <v>189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2" t="s">
        <v>190</v>
      </c>
      <c r="N129" s="32"/>
      <c r="O129" s="32"/>
      <c r="P129" s="32" t="s">
        <v>191</v>
      </c>
      <c r="Q129" s="32"/>
      <c r="R129" s="32"/>
      <c r="S129" s="55">
        <f>43252189.64</f>
        <v>43252189.64</v>
      </c>
      <c r="T129" s="55"/>
      <c r="U129" s="55"/>
      <c r="V129" s="34">
        <f>4863116.22</f>
        <v>4863116.22</v>
      </c>
      <c r="W129" s="34"/>
      <c r="X129" s="34"/>
      <c r="Y129" s="34"/>
      <c r="Z129" s="34"/>
      <c r="AA129" s="57" t="s">
        <v>36</v>
      </c>
      <c r="AB129" s="57"/>
      <c r="AC129" s="57"/>
    </row>
    <row r="130" spans="1:29" s="1" customFormat="1" ht="13.5" customHeight="1">
      <c r="A130" s="59" t="s">
        <v>10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1:29" s="1" customFormat="1" ht="13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58" t="s">
        <v>10</v>
      </c>
      <c r="J131" s="58"/>
      <c r="K131" s="58"/>
      <c r="L131" s="58"/>
      <c r="M131" s="58"/>
      <c r="N131" s="58"/>
      <c r="O131" s="58"/>
      <c r="P131" s="58" t="s">
        <v>192</v>
      </c>
      <c r="Q131" s="58"/>
      <c r="R131" s="58"/>
      <c r="S131" s="58"/>
      <c r="T131" s="58"/>
      <c r="U131" s="7" t="s">
        <v>10</v>
      </c>
      <c r="V131" s="7"/>
      <c r="W131" s="7"/>
      <c r="X131" s="7"/>
      <c r="Y131" s="7"/>
      <c r="Z131" s="7"/>
      <c r="AA131" s="7"/>
      <c r="AB131" s="7"/>
      <c r="AC131" s="7"/>
    </row>
    <row r="132" spans="1:29" s="1" customFormat="1" ht="13.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10" t="s">
        <v>10</v>
      </c>
      <c r="J132" s="60" t="s">
        <v>193</v>
      </c>
      <c r="K132" s="60"/>
      <c r="L132" s="60"/>
      <c r="M132" s="60"/>
      <c r="N132" s="7" t="s">
        <v>10</v>
      </c>
      <c r="O132" s="7"/>
      <c r="P132" s="10" t="s">
        <v>10</v>
      </c>
      <c r="Q132" s="60" t="s">
        <v>194</v>
      </c>
      <c r="R132" s="60"/>
      <c r="S132" s="60"/>
      <c r="T132" s="7" t="s">
        <v>10</v>
      </c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7.5" customHeight="1">
      <c r="A133" s="7" t="s">
        <v>10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13.5" customHeight="1">
      <c r="A134" s="7" t="s">
        <v>195</v>
      </c>
      <c r="B134" s="7"/>
      <c r="C134" s="58" t="s">
        <v>10</v>
      </c>
      <c r="D134" s="58"/>
      <c r="E134" s="58"/>
      <c r="F134" s="58"/>
      <c r="G134" s="58"/>
      <c r="H134" s="58"/>
      <c r="I134" s="58" t="s">
        <v>10</v>
      </c>
      <c r="J134" s="58"/>
      <c r="K134" s="58"/>
      <c r="L134" s="58"/>
      <c r="M134" s="58"/>
      <c r="N134" s="58"/>
      <c r="O134" s="58"/>
      <c r="P134" s="58" t="s">
        <v>196</v>
      </c>
      <c r="Q134" s="58"/>
      <c r="R134" s="58"/>
      <c r="S134" s="58"/>
      <c r="T134" s="58"/>
      <c r="U134" s="7" t="s">
        <v>10</v>
      </c>
      <c r="V134" s="7"/>
      <c r="W134" s="7"/>
      <c r="X134" s="7"/>
      <c r="Y134" s="7"/>
      <c r="Z134" s="7"/>
      <c r="AA134" s="7"/>
      <c r="AB134" s="7"/>
      <c r="AC134" s="7"/>
    </row>
    <row r="135" spans="1:29" s="1" customFormat="1" ht="13.5" customHeight="1">
      <c r="A135" s="7" t="s">
        <v>10</v>
      </c>
      <c r="B135" s="7"/>
      <c r="C135" s="10" t="s">
        <v>10</v>
      </c>
      <c r="D135" s="60" t="s">
        <v>197</v>
      </c>
      <c r="E135" s="60"/>
      <c r="F135" s="60"/>
      <c r="G135" s="60"/>
      <c r="H135" s="10" t="s">
        <v>10</v>
      </c>
      <c r="I135" s="10" t="s">
        <v>10</v>
      </c>
      <c r="J135" s="60" t="s">
        <v>193</v>
      </c>
      <c r="K135" s="60"/>
      <c r="L135" s="60"/>
      <c r="M135" s="60"/>
      <c r="N135" s="7" t="s">
        <v>10</v>
      </c>
      <c r="O135" s="7"/>
      <c r="P135" s="10" t="s">
        <v>10</v>
      </c>
      <c r="Q135" s="60" t="s">
        <v>194</v>
      </c>
      <c r="R135" s="60"/>
      <c r="S135" s="60"/>
      <c r="T135" s="7" t="s">
        <v>10</v>
      </c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s="1" customFormat="1" ht="15.7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s="1" customFormat="1" ht="13.5" customHeight="1">
      <c r="A137" s="61" t="s">
        <v>198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7" t="s">
        <v>10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s="1" customFormat="1" ht="13.5" customHeight="1">
      <c r="A138" s="4" t="s">
        <v>199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</sheetData>
  <sheetProtection/>
  <mergeCells count="824">
    <mergeCell ref="A136:AC136"/>
    <mergeCell ref="A137:J137"/>
    <mergeCell ref="K137:AC137"/>
    <mergeCell ref="A138:AC138"/>
    <mergeCell ref="A135:B135"/>
    <mergeCell ref="D135:G135"/>
    <mergeCell ref="J135:M135"/>
    <mergeCell ref="N135:O135"/>
    <mergeCell ref="Q135:S135"/>
    <mergeCell ref="T135:AC135"/>
    <mergeCell ref="A133:AC133"/>
    <mergeCell ref="A134:B134"/>
    <mergeCell ref="C134:H134"/>
    <mergeCell ref="I134:O134"/>
    <mergeCell ref="P134:T134"/>
    <mergeCell ref="U134:AC134"/>
    <mergeCell ref="A130:AC130"/>
    <mergeCell ref="A131:H131"/>
    <mergeCell ref="I131:O131"/>
    <mergeCell ref="P131:T131"/>
    <mergeCell ref="U131:AC131"/>
    <mergeCell ref="A132:H132"/>
    <mergeCell ref="J132:M132"/>
    <mergeCell ref="N132:O132"/>
    <mergeCell ref="Q132:S132"/>
    <mergeCell ref="T132:AC132"/>
    <mergeCell ref="A129:L129"/>
    <mergeCell ref="M129:O129"/>
    <mergeCell ref="P129:R129"/>
    <mergeCell ref="S129:U129"/>
    <mergeCell ref="V129:Z129"/>
    <mergeCell ref="AA129:AC129"/>
    <mergeCell ref="A128:L128"/>
    <mergeCell ref="M128:O128"/>
    <mergeCell ref="P128:R128"/>
    <mergeCell ref="S128:U128"/>
    <mergeCell ref="V128:Z128"/>
    <mergeCell ref="AA128:AC128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125:L125"/>
    <mergeCell ref="M125:O125"/>
    <mergeCell ref="P125:R125"/>
    <mergeCell ref="S125:U125"/>
    <mergeCell ref="V125:Z125"/>
    <mergeCell ref="AA125:AC125"/>
    <mergeCell ref="A124:L124"/>
    <mergeCell ref="M124:O124"/>
    <mergeCell ref="P124:R124"/>
    <mergeCell ref="S124:U124"/>
    <mergeCell ref="V124:Z124"/>
    <mergeCell ref="AA124:AC124"/>
    <mergeCell ref="A123:L123"/>
    <mergeCell ref="M123:O123"/>
    <mergeCell ref="P123:R123"/>
    <mergeCell ref="S123:U123"/>
    <mergeCell ref="V123:Z123"/>
    <mergeCell ref="AA123:AC123"/>
    <mergeCell ref="A122:L122"/>
    <mergeCell ref="M122:O122"/>
    <mergeCell ref="P122:R122"/>
    <mergeCell ref="S122:U122"/>
    <mergeCell ref="V122:Z122"/>
    <mergeCell ref="AA122:AC122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A120:AC120"/>
    <mergeCell ref="AB116:AC116"/>
    <mergeCell ref="A117:AC117"/>
    <mergeCell ref="A118:AC118"/>
    <mergeCell ref="A119:L119"/>
    <mergeCell ref="M119:O119"/>
    <mergeCell ref="P119:R119"/>
    <mergeCell ref="S119:U119"/>
    <mergeCell ref="V119:Z119"/>
    <mergeCell ref="AA119:AC119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33:AC33"/>
    <mergeCell ref="A34:AC34"/>
    <mergeCell ref="A35:K35"/>
    <mergeCell ref="L35:N35"/>
    <mergeCell ref="O35:Q35"/>
    <mergeCell ref="R35:S35"/>
    <mergeCell ref="T35:V35"/>
    <mergeCell ref="W35:AA35"/>
    <mergeCell ref="AB35:AC35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</cp:lastModifiedBy>
  <dcterms:created xsi:type="dcterms:W3CDTF">2021-02-09T06:38:27Z</dcterms:created>
  <dcterms:modified xsi:type="dcterms:W3CDTF">2021-02-09T06:38:27Z</dcterms:modified>
  <cp:category/>
  <cp:version/>
  <cp:contentType/>
  <cp:contentStatus/>
</cp:coreProperties>
</file>