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<sst xmlns="http://schemas.openxmlformats.org/spreadsheetml/2006/main" count="510" uniqueCount="183">
  <si>
    <t>ОТЧЕТ ОБ ИСПОЛНЕНИИ БЮДЖЕТА</t>
  </si>
  <si>
    <t>КОДЫ</t>
  </si>
  <si>
    <t xml:space="preserve">Форма по ОКУД </t>
  </si>
  <si>
    <t>0503117</t>
  </si>
  <si>
    <t>на 1 февраля 2021 г.</t>
  </si>
  <si>
    <t xml:space="preserve">Дата </t>
  </si>
  <si>
    <t>Наименование финансового органа</t>
  </si>
  <si>
    <t>Администрация Глафировского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</si>
  <si>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</si>
  <si>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</si>
  <si>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</si>
  <si>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</si>
  <si>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Несуществующий документ [23424]</t>
  </si>
  <si>
    <t xml:space="preserve">по ОКТМО </t>
  </si>
  <si>
    <t>3259802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</si>
  <si>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</si>
  <si>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</si>
  <si>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</si>
  <si>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</si>
  <si>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</si>
  <si>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</si>
  <si>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</si>
  <si>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</si>
  <si>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</si>
  <si>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</si>
  <si>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</si>
  <si>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</si>
  <si>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</si>
  <si>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</si>
  <si>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</si>
  <si>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</si>
  <si>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</si>
  <si>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</si>
  <si>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</si>
  <si>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</si>
  <si>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</si>
  <si>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</si>
  <si>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</si>
  <si>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</si>
  <si>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</si>
  <si>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</si>
  <si>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</si>
  <si>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</si>
  <si>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</si>
  <si>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</si>
  <si>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</si>
  <si>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</si>
  <si>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</si>
  <si>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</si>
  <si>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</si>
  <si>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</si>
  <si>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</si>
  <si>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</si>
  <si>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</si>
  <si>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</si>
  <si>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</si>
  <si>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</si>
  <si>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</si>
  <si>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</si>
  <si>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</si>
  <si>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</si>
  <si>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</si>
  <si>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</si>
  <si>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</si>
  <si>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</si>
  <si>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</si>
  <si>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</si>
  <si>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</si>
  <si>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</si>
  <si>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</si>
  <si>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</si>
  <si>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</si>
  <si>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</si>
  <si>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992 0102 7000100190 121</t>
  </si>
  <si>
    <t>211</t>
  </si>
  <si>
    <t>Начисления на выплаты по оплате труда</t>
  </si>
  <si>
    <t>992 0102 7000100190 129</t>
  </si>
  <si>
    <t>213</t>
  </si>
  <si>
    <t>992 0104 0100700190 121</t>
  </si>
  <si>
    <t>Прочие несоциальные выплаты персоналу в денежной форме</t>
  </si>
  <si>
    <t>992 0104 0100700190 122</t>
  </si>
  <si>
    <t>212</t>
  </si>
  <si>
    <t>992 0104 0100700190 129</t>
  </si>
  <si>
    <t>Налоги, пошлины и сборы</t>
  </si>
  <si>
    <t>992 0104 0100700190 851</t>
  </si>
  <si>
    <t>291</t>
  </si>
  <si>
    <t>992 0104 0100700190 852</t>
  </si>
  <si>
    <t>992 0104 0100700190 853</t>
  </si>
  <si>
    <t>Иные выплаты текущего характера организациям</t>
  </si>
  <si>
    <t>297</t>
  </si>
  <si>
    <t>Увеличение стоимости прочих материальных запасов</t>
  </si>
  <si>
    <t>992 0104 7100260190 244</t>
  </si>
  <si>
    <t>346</t>
  </si>
  <si>
    <t>Перечисления другим бюджетам бюджетной системы Российской Федерации</t>
  </si>
  <si>
    <t>992 0104 7100720190 540</t>
  </si>
  <si>
    <t>251</t>
  </si>
  <si>
    <t>992 0106 7200120190 540</t>
  </si>
  <si>
    <t>992 0106 7200220190 540</t>
  </si>
  <si>
    <t>992 0106 7700120190 540</t>
  </si>
  <si>
    <t>Расходы</t>
  </si>
  <si>
    <t>992 0111 7100110420 870</t>
  </si>
  <si>
    <t>Услуги связи</t>
  </si>
  <si>
    <t>992 0113 0100110010 244</t>
  </si>
  <si>
    <t>221</t>
  </si>
  <si>
    <t>Прочие работы, услуги</t>
  </si>
  <si>
    <t>226</t>
  </si>
  <si>
    <t>992 0113 0100210020 244</t>
  </si>
  <si>
    <t>992 0113 0100310030 244</t>
  </si>
  <si>
    <t>Работы, услуги по содержанию имущества</t>
  </si>
  <si>
    <t>992 0113 0100710610 244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</si>
  <si>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</si>
  <si>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</si>
  <si>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</si>
  <si>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</si>
  <si>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</si>
  <si>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Коммунальные услуги</t>
  </si>
  <si>
    <t>992 0113 0100710610 247</t>
  </si>
  <si>
    <t>223</t>
  </si>
  <si>
    <t>Иные выплаты текущего характера физическим лицам</t>
  </si>
  <si>
    <t>992 0113 0100910480 330</t>
  </si>
  <si>
    <t>296</t>
  </si>
  <si>
    <t>992 0113 8300110880 244</t>
  </si>
  <si>
    <t>Арендная плата за пользование земельными участками и другими обособленными природными объектами</t>
  </si>
  <si>
    <t>229</t>
  </si>
  <si>
    <t>992 0203 7100851180 121</t>
  </si>
  <si>
    <t>992 0203 7100851180 129</t>
  </si>
  <si>
    <t>992 0310 1900110430 244</t>
  </si>
  <si>
    <t>992 0310 1900210490 244</t>
  </si>
  <si>
    <t>992 0310 1900310500 244</t>
  </si>
  <si>
    <t>992 0409 2000110460 244</t>
  </si>
  <si>
    <t>Увеличение стоимости строительных материалов</t>
  </si>
  <si>
    <t>344</t>
  </si>
  <si>
    <t>992 0409 20001S2440 244</t>
  </si>
  <si>
    <t>992 0409 2000210530 244</t>
  </si>
  <si>
    <t>992 0412 0400110090 244</t>
  </si>
  <si>
    <t>992 0503 2200110550 244</t>
  </si>
  <si>
    <t>992 0503 2200210560 244</t>
  </si>
  <si>
    <t>992 0503 2200210560 247</t>
  </si>
  <si>
    <t>Увеличение стоимости основных средств</t>
  </si>
  <si>
    <t>992 0707 1400310330 244</t>
  </si>
  <si>
    <t>310</t>
  </si>
  <si>
    <t>992 0801 1200100590 111</t>
  </si>
  <si>
    <t>992 0801 1200100590 112</t>
  </si>
  <si>
    <t>992 0801 1200100590 119</t>
  </si>
  <si>
    <t>992 0801 1200100590 244</t>
  </si>
  <si>
    <t>992 0801 1200100590 247</t>
  </si>
  <si>
    <t>Безвозмездные перечисления (передачи) текущего характера сектора государственного управления</t>
  </si>
  <si>
    <t>992 0801 1200100590 611</t>
  </si>
  <si>
    <t>241</t>
  </si>
  <si>
    <t>992 0801 1200100590 851</t>
  </si>
  <si>
    <t>992 0801 1200100590 853</t>
  </si>
  <si>
    <t>Пенсии, пособия, выплачиваемые работодателями, нанимателями бывшим работникам</t>
  </si>
  <si>
    <t>992 1001 0600110120 312</t>
  </si>
  <si>
    <t>264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</si>
  <si>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</si>
  <si>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</si>
  <si>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</si>
  <si>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</si>
  <si>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</si>
  <si>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</si>
  <si>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</si>
  <si>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</si>
  <si>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</si>
  <si>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</si>
  <si>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</si>
  <si>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</si>
  <si>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</si>
  <si>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</si>
  <si>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</si>
  <si>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</si>
  <si>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</si>
  <si>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</si>
  <si>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</si>
  <si>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</si>
  <si>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</si>
  <si>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Недорез Т. Н.</t>
  </si>
  <si>
    <t>(подпись)</t>
  </si>
  <si>
    <t>(расшифровка подписи)</t>
  </si>
  <si>
    <t>Исполнитель:</t>
  </si>
  <si>
    <t>Орловская Е. П.</t>
  </si>
  <si>
    <t>(должность)</t>
  </si>
  <si>
    <t xml:space="preserve">   9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</si>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</sst>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44228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11422800</f>
        <v>11422800</v>
      </c>
      <c r="T12" s="21"/>
      <c r="U12" s="21"/>
      <c r="V12" s="21">
        <f>950520.35</f>
        <v>950520.35</v>
      </c>
      <c r="W12" s="21"/>
      <c r="X12" s="21"/>
      <c r="Y12" s="21"/>
      <c r="Z12" s="21"/>
      <c r="AA12" s="22">
        <f>10472279.65</f>
        <v>10472279.65</v>
      </c>
      <c r="AB12" s="22"/>
      <c r="AC12" s="22"/>
    </row>
    <row r="13" spans="1:29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467800</f>
        <v>467800</v>
      </c>
      <c r="T13" s="25"/>
      <c r="U13" s="25"/>
      <c r="V13" s="25">
        <f>40103.71</f>
        <v>40103.71</v>
      </c>
      <c r="W13" s="25"/>
      <c r="X13" s="25"/>
      <c r="Y13" s="25"/>
      <c r="Z13" s="25"/>
      <c r="AA13" s="26">
        <f>427696.29</f>
        <v>427696.29</v>
      </c>
      <c r="AB13" s="26"/>
      <c r="AC13" s="26"/>
    </row>
    <row r="14" spans="1:29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3600</f>
        <v>3600</v>
      </c>
      <c r="T14" s="25"/>
      <c r="U14" s="25"/>
      <c r="V14" s="25">
        <f>236.39</f>
        <v>236.39</v>
      </c>
      <c r="W14" s="25"/>
      <c r="X14" s="25"/>
      <c r="Y14" s="25"/>
      <c r="Z14" s="25"/>
      <c r="AA14" s="26">
        <f>3363.61</f>
        <v>3363.61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644800</f>
        <v>644800</v>
      </c>
      <c r="T15" s="25"/>
      <c r="U15" s="25"/>
      <c r="V15" s="25">
        <f>53809.78</f>
        <v>53809.78</v>
      </c>
      <c r="W15" s="25"/>
      <c r="X15" s="25"/>
      <c r="Y15" s="25"/>
      <c r="Z15" s="25"/>
      <c r="AA15" s="26">
        <f>590990.22</f>
        <v>590990.22</v>
      </c>
      <c r="AB15" s="26"/>
      <c r="AC15" s="26"/>
    </row>
    <row r="16" spans="1:29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-6834.43</f>
        <v>-6834.43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1260000</f>
        <v>1260000</v>
      </c>
      <c r="T17" s="25"/>
      <c r="U17" s="25"/>
      <c r="V17" s="25">
        <f>32296.35</f>
        <v>32296.35</v>
      </c>
      <c r="W17" s="25"/>
      <c r="X17" s="25"/>
      <c r="Y17" s="25"/>
      <c r="Z17" s="25"/>
      <c r="AA17" s="26">
        <f>1227703.65</f>
        <v>1227703.65</v>
      </c>
      <c r="AB17" s="26"/>
      <c r="AC17" s="26"/>
    </row>
    <row r="18" spans="1:29" s="1" customFormat="1" ht="13.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1490000</f>
        <v>1490000</v>
      </c>
      <c r="T18" s="25"/>
      <c r="U18" s="25"/>
      <c r="V18" s="25">
        <f>279253</f>
        <v>279253</v>
      </c>
      <c r="W18" s="25"/>
      <c r="X18" s="25"/>
      <c r="Y18" s="25"/>
      <c r="Z18" s="25"/>
      <c r="AA18" s="26">
        <f>1210747</f>
        <v>1210747</v>
      </c>
      <c r="AB18" s="26"/>
      <c r="AC18" s="26"/>
    </row>
    <row r="19" spans="1:29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200000</f>
        <v>200000</v>
      </c>
      <c r="T19" s="25"/>
      <c r="U19" s="25"/>
      <c r="V19" s="25">
        <f>2681.61</f>
        <v>2681.61</v>
      </c>
      <c r="W19" s="25"/>
      <c r="X19" s="25"/>
      <c r="Y19" s="25"/>
      <c r="Z19" s="25"/>
      <c r="AA19" s="26">
        <f>197318.39</f>
        <v>197318.39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518000</f>
        <v>518000</v>
      </c>
      <c r="T20" s="25"/>
      <c r="U20" s="25"/>
      <c r="V20" s="25">
        <f>20155</f>
        <v>20155</v>
      </c>
      <c r="W20" s="25"/>
      <c r="X20" s="25"/>
      <c r="Y20" s="25"/>
      <c r="Z20" s="25"/>
      <c r="AA20" s="26">
        <f>497845</f>
        <v>497845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1992000</f>
        <v>1992000</v>
      </c>
      <c r="T21" s="25"/>
      <c r="U21" s="25"/>
      <c r="V21" s="25">
        <f>4218.94</f>
        <v>4218.94</v>
      </c>
      <c r="W21" s="25"/>
      <c r="X21" s="25"/>
      <c r="Y21" s="25"/>
      <c r="Z21" s="25"/>
      <c r="AA21" s="26">
        <f>1987781.06</f>
        <v>1987781.06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1832800</f>
        <v>1832800</v>
      </c>
      <c r="T22" s="25"/>
      <c r="U22" s="25"/>
      <c r="V22" s="25">
        <f>459300</f>
        <v>459300</v>
      </c>
      <c r="W22" s="25"/>
      <c r="X22" s="25"/>
      <c r="Y22" s="25"/>
      <c r="Z22" s="25"/>
      <c r="AA22" s="26">
        <f>1373500</f>
        <v>1373500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777500</f>
        <v>777500</v>
      </c>
      <c r="T23" s="25"/>
      <c r="U23" s="25"/>
      <c r="V23" s="25">
        <f>64800</f>
        <v>64800</v>
      </c>
      <c r="W23" s="25"/>
      <c r="X23" s="25"/>
      <c r="Y23" s="25"/>
      <c r="Z23" s="25"/>
      <c r="AA23" s="26">
        <f>712700</f>
        <v>712700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2134400</f>
        <v>2134400</v>
      </c>
      <c r="T24" s="25"/>
      <c r="U24" s="25"/>
      <c r="V24" s="27" t="s">
        <v>45</v>
      </c>
      <c r="W24" s="27"/>
      <c r="X24" s="27"/>
      <c r="Y24" s="27"/>
      <c r="Z24" s="27"/>
      <c r="AA24" s="26">
        <f>2134400</f>
        <v>2134400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3800</f>
        <v>3800</v>
      </c>
      <c r="T25" s="25"/>
      <c r="U25" s="25"/>
      <c r="V25" s="27" t="s">
        <v>45</v>
      </c>
      <c r="W25" s="27"/>
      <c r="X25" s="27"/>
      <c r="Y25" s="27"/>
      <c r="Z25" s="27"/>
      <c r="AA25" s="26">
        <f>3800</f>
        <v>3800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98100</f>
        <v>98100</v>
      </c>
      <c r="T26" s="25"/>
      <c r="U26" s="25"/>
      <c r="V26" s="25">
        <f>500</f>
        <v>500</v>
      </c>
      <c r="W26" s="25"/>
      <c r="X26" s="25"/>
      <c r="Y26" s="25"/>
      <c r="Z26" s="25"/>
      <c r="AA26" s="26">
        <f>97600</f>
        <v>97600</v>
      </c>
      <c r="AB26" s="26"/>
      <c r="AC26" s="26"/>
    </row>
    <row r="27" spans="1:29" s="1" customFormat="1" ht="13.5" customHeight="1">
      <c r="A27" s="29" t="s">
        <v>10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1" customFormat="1" ht="13.5" customHeight="1">
      <c r="A28" s="12" t="s">
        <v>66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1" customFormat="1" ht="34.5" customHeight="1">
      <c r="A29" s="13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 t="s">
        <v>23</v>
      </c>
      <c r="M29" s="13"/>
      <c r="N29" s="13"/>
      <c r="O29" s="13" t="s">
        <v>67</v>
      </c>
      <c r="P29" s="13"/>
      <c r="Q29" s="13"/>
      <c r="R29" s="14" t="s">
        <v>68</v>
      </c>
      <c r="S29" s="14"/>
      <c r="T29" s="14" t="s">
        <v>25</v>
      </c>
      <c r="U29" s="14"/>
      <c r="V29" s="14"/>
      <c r="W29" s="14" t="s">
        <v>26</v>
      </c>
      <c r="X29" s="14"/>
      <c r="Y29" s="14"/>
      <c r="Z29" s="14"/>
      <c r="AA29" s="14"/>
      <c r="AB29" s="15" t="s">
        <v>27</v>
      </c>
      <c r="AC29" s="15"/>
    </row>
    <row r="30" spans="1:29" s="1" customFormat="1" ht="13.5" customHeight="1">
      <c r="A30" s="16" t="s">
        <v>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29</v>
      </c>
      <c r="M30" s="16"/>
      <c r="N30" s="16"/>
      <c r="O30" s="16" t="s">
        <v>30</v>
      </c>
      <c r="P30" s="16"/>
      <c r="Q30" s="16"/>
      <c r="R30" s="17" t="s">
        <v>31</v>
      </c>
      <c r="S30" s="17"/>
      <c r="T30" s="17" t="s">
        <v>32</v>
      </c>
      <c r="U30" s="17"/>
      <c r="V30" s="17"/>
      <c r="W30" s="17" t="s">
        <v>33</v>
      </c>
      <c r="X30" s="17"/>
      <c r="Y30" s="17"/>
      <c r="Z30" s="17"/>
      <c r="AA30" s="17"/>
      <c r="AB30" s="18" t="s">
        <v>69</v>
      </c>
      <c r="AC30" s="18"/>
    </row>
    <row r="31" spans="1:29" s="1" customFormat="1" ht="13.5" customHeight="1">
      <c r="A31" s="19" t="s">
        <v>70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 t="s">
        <v>71</v>
      </c>
      <c r="M31" s="20"/>
      <c r="N31" s="20"/>
      <c r="O31" s="20" t="s">
        <v>36</v>
      </c>
      <c r="P31" s="20"/>
      <c r="Q31" s="20"/>
      <c r="R31" s="30" t="s">
        <v>36</v>
      </c>
      <c r="S31" s="30"/>
      <c r="T31" s="21">
        <f>11422800</f>
        <v>11422800</v>
      </c>
      <c r="U31" s="21"/>
      <c r="V31" s="21"/>
      <c r="W31" s="21">
        <f>97625.7</f>
        <v>97625.7</v>
      </c>
      <c r="X31" s="21"/>
      <c r="Y31" s="21"/>
      <c r="Z31" s="21"/>
      <c r="AA31" s="21"/>
      <c r="AB31" s="22">
        <f>11325174.3</f>
        <v>11325174.3</v>
      </c>
      <c r="AC31" s="22"/>
    </row>
    <row r="32" spans="1:29" s="1" customFormat="1" ht="13.5" customHeight="1">
      <c r="A32" s="31" t="s">
        <v>72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 t="s">
        <v>71</v>
      </c>
      <c r="M32" s="32"/>
      <c r="N32" s="32"/>
      <c r="O32" s="32" t="s">
        <v>73</v>
      </c>
      <c r="P32" s="32"/>
      <c r="Q32" s="32"/>
      <c r="R32" s="33" t="s">
        <v>74</v>
      </c>
      <c r="S32" s="33"/>
      <c r="T32" s="34">
        <f>540500</f>
        <v>540500</v>
      </c>
      <c r="U32" s="34"/>
      <c r="V32" s="34"/>
      <c r="W32" s="34">
        <f>2000</f>
        <v>2000</v>
      </c>
      <c r="X32" s="34"/>
      <c r="Y32" s="34"/>
      <c r="Z32" s="34"/>
      <c r="AA32" s="34"/>
      <c r="AB32" s="35">
        <f>538500</f>
        <v>538500</v>
      </c>
      <c r="AC32" s="35"/>
    </row>
    <row r="33" spans="1:29" s="1" customFormat="1" ht="13.5" customHeight="1">
      <c r="A33" s="31" t="s">
        <v>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 t="s">
        <v>71</v>
      </c>
      <c r="M33" s="32"/>
      <c r="N33" s="32"/>
      <c r="O33" s="32" t="s">
        <v>76</v>
      </c>
      <c r="P33" s="32"/>
      <c r="Q33" s="32"/>
      <c r="R33" s="33" t="s">
        <v>77</v>
      </c>
      <c r="S33" s="33"/>
      <c r="T33" s="34">
        <f>163200</f>
        <v>163200</v>
      </c>
      <c r="U33" s="34"/>
      <c r="V33" s="34"/>
      <c r="W33" s="36" t="s">
        <v>45</v>
      </c>
      <c r="X33" s="36"/>
      <c r="Y33" s="36"/>
      <c r="Z33" s="36"/>
      <c r="AA33" s="36"/>
      <c r="AB33" s="35">
        <f>163200</f>
        <v>163200</v>
      </c>
      <c r="AC33" s="35"/>
    </row>
    <row r="34" spans="1:29" s="1" customFormat="1" ht="13.5" customHeight="1">
      <c r="A34" s="31" t="s">
        <v>72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 t="s">
        <v>71</v>
      </c>
      <c r="M34" s="32"/>
      <c r="N34" s="32"/>
      <c r="O34" s="32" t="s">
        <v>78</v>
      </c>
      <c r="P34" s="32"/>
      <c r="Q34" s="32"/>
      <c r="R34" s="33" t="s">
        <v>74</v>
      </c>
      <c r="S34" s="33"/>
      <c r="T34" s="34">
        <f>1996100</f>
        <v>1996100</v>
      </c>
      <c r="U34" s="34"/>
      <c r="V34" s="34"/>
      <c r="W34" s="34">
        <f>14000</f>
        <v>14000</v>
      </c>
      <c r="X34" s="34"/>
      <c r="Y34" s="34"/>
      <c r="Z34" s="34"/>
      <c r="AA34" s="34"/>
      <c r="AB34" s="35">
        <f>1982100</f>
        <v>1982100</v>
      </c>
      <c r="AC34" s="35"/>
    </row>
    <row r="35" spans="1:29" s="1" customFormat="1" ht="13.5" customHeight="1">
      <c r="A35" s="31" t="s">
        <v>79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 t="s">
        <v>71</v>
      </c>
      <c r="M35" s="32"/>
      <c r="N35" s="32"/>
      <c r="O35" s="32" t="s">
        <v>80</v>
      </c>
      <c r="P35" s="32"/>
      <c r="Q35" s="32"/>
      <c r="R35" s="33" t="s">
        <v>81</v>
      </c>
      <c r="S35" s="33"/>
      <c r="T35" s="34">
        <f>3100</f>
        <v>3100</v>
      </c>
      <c r="U35" s="34"/>
      <c r="V35" s="34"/>
      <c r="W35" s="36" t="s">
        <v>45</v>
      </c>
      <c r="X35" s="36"/>
      <c r="Y35" s="36"/>
      <c r="Z35" s="36"/>
      <c r="AA35" s="36"/>
      <c r="AB35" s="35">
        <f>3100</f>
        <v>3100</v>
      </c>
      <c r="AC35" s="35"/>
    </row>
    <row r="36" spans="1:29" s="1" customFormat="1" ht="13.5" customHeight="1">
      <c r="A36" s="31" t="s">
        <v>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71</v>
      </c>
      <c r="M36" s="32"/>
      <c r="N36" s="32"/>
      <c r="O36" s="32" t="s">
        <v>82</v>
      </c>
      <c r="P36" s="32"/>
      <c r="Q36" s="32"/>
      <c r="R36" s="33" t="s">
        <v>77</v>
      </c>
      <c r="S36" s="33"/>
      <c r="T36" s="34">
        <f>602800</f>
        <v>602800</v>
      </c>
      <c r="U36" s="34"/>
      <c r="V36" s="34"/>
      <c r="W36" s="36" t="s">
        <v>45</v>
      </c>
      <c r="X36" s="36"/>
      <c r="Y36" s="36"/>
      <c r="Z36" s="36"/>
      <c r="AA36" s="36"/>
      <c r="AB36" s="35">
        <f>602800</f>
        <v>602800</v>
      </c>
      <c r="AC36" s="35"/>
    </row>
    <row r="37" spans="1:29" s="1" customFormat="1" ht="13.5" customHeight="1">
      <c r="A37" s="31" t="s">
        <v>83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 t="s">
        <v>71</v>
      </c>
      <c r="M37" s="32"/>
      <c r="N37" s="32"/>
      <c r="O37" s="32" t="s">
        <v>84</v>
      </c>
      <c r="P37" s="32"/>
      <c r="Q37" s="32"/>
      <c r="R37" s="33" t="s">
        <v>85</v>
      </c>
      <c r="S37" s="33"/>
      <c r="T37" s="34">
        <f>4800</f>
        <v>4800</v>
      </c>
      <c r="U37" s="34"/>
      <c r="V37" s="34"/>
      <c r="W37" s="36" t="s">
        <v>45</v>
      </c>
      <c r="X37" s="36"/>
      <c r="Y37" s="36"/>
      <c r="Z37" s="36"/>
      <c r="AA37" s="36"/>
      <c r="AB37" s="35">
        <f>4800</f>
        <v>4800</v>
      </c>
      <c r="AC37" s="35"/>
    </row>
    <row r="38" spans="1:29" s="1" customFormat="1" ht="13.5" customHeight="1">
      <c r="A38" s="31" t="s">
        <v>83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71</v>
      </c>
      <c r="M38" s="32"/>
      <c r="N38" s="32"/>
      <c r="O38" s="32" t="s">
        <v>86</v>
      </c>
      <c r="P38" s="32"/>
      <c r="Q38" s="32"/>
      <c r="R38" s="33" t="s">
        <v>85</v>
      </c>
      <c r="S38" s="33"/>
      <c r="T38" s="34">
        <f>6800</f>
        <v>6800</v>
      </c>
      <c r="U38" s="34"/>
      <c r="V38" s="34"/>
      <c r="W38" s="36" t="s">
        <v>45</v>
      </c>
      <c r="X38" s="36"/>
      <c r="Y38" s="36"/>
      <c r="Z38" s="36"/>
      <c r="AA38" s="36"/>
      <c r="AB38" s="35">
        <f>6800</f>
        <v>6800</v>
      </c>
      <c r="AC38" s="35"/>
    </row>
    <row r="39" spans="1:29" s="1" customFormat="1" ht="13.5" customHeight="1">
      <c r="A39" s="31" t="s">
        <v>83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71</v>
      </c>
      <c r="M39" s="32"/>
      <c r="N39" s="32"/>
      <c r="O39" s="32" t="s">
        <v>87</v>
      </c>
      <c r="P39" s="32"/>
      <c r="Q39" s="32"/>
      <c r="R39" s="33" t="s">
        <v>85</v>
      </c>
      <c r="S39" s="33"/>
      <c r="T39" s="34">
        <f>1600</f>
        <v>1600</v>
      </c>
      <c r="U39" s="34"/>
      <c r="V39" s="34"/>
      <c r="W39" s="36" t="s">
        <v>45</v>
      </c>
      <c r="X39" s="36"/>
      <c r="Y39" s="36"/>
      <c r="Z39" s="36"/>
      <c r="AA39" s="36"/>
      <c r="AB39" s="35">
        <f>1600</f>
        <v>1600</v>
      </c>
      <c r="AC39" s="35"/>
    </row>
    <row r="40" spans="1:29" s="1" customFormat="1" ht="13.5" customHeight="1">
      <c r="A40" s="31" t="s">
        <v>88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71</v>
      </c>
      <c r="M40" s="32"/>
      <c r="N40" s="32"/>
      <c r="O40" s="32" t="s">
        <v>87</v>
      </c>
      <c r="P40" s="32"/>
      <c r="Q40" s="32"/>
      <c r="R40" s="33" t="s">
        <v>89</v>
      </c>
      <c r="S40" s="33"/>
      <c r="T40" s="34">
        <f>1900</f>
        <v>1900</v>
      </c>
      <c r="U40" s="34"/>
      <c r="V40" s="34"/>
      <c r="W40" s="36" t="s">
        <v>45</v>
      </c>
      <c r="X40" s="36"/>
      <c r="Y40" s="36"/>
      <c r="Z40" s="36"/>
      <c r="AA40" s="36"/>
      <c r="AB40" s="35">
        <f>1900</f>
        <v>1900</v>
      </c>
      <c r="AC40" s="35"/>
    </row>
    <row r="41" spans="1:29" s="1" customFormat="1" ht="13.5" customHeight="1">
      <c r="A41" s="31" t="s">
        <v>90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71</v>
      </c>
      <c r="M41" s="32"/>
      <c r="N41" s="32"/>
      <c r="O41" s="32" t="s">
        <v>91</v>
      </c>
      <c r="P41" s="32"/>
      <c r="Q41" s="32"/>
      <c r="R41" s="33" t="s">
        <v>92</v>
      </c>
      <c r="S41" s="33"/>
      <c r="T41" s="34">
        <f>3800</f>
        <v>3800</v>
      </c>
      <c r="U41" s="34"/>
      <c r="V41" s="34"/>
      <c r="W41" s="36" t="s">
        <v>45</v>
      </c>
      <c r="X41" s="36"/>
      <c r="Y41" s="36"/>
      <c r="Z41" s="36"/>
      <c r="AA41" s="36"/>
      <c r="AB41" s="35">
        <f>3800</f>
        <v>3800</v>
      </c>
      <c r="AC41" s="35"/>
    </row>
    <row r="42" spans="1:29" s="1" customFormat="1" ht="13.5" customHeight="1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71</v>
      </c>
      <c r="M42" s="32"/>
      <c r="N42" s="32"/>
      <c r="O42" s="32" t="s">
        <v>94</v>
      </c>
      <c r="P42" s="32"/>
      <c r="Q42" s="32"/>
      <c r="R42" s="33" t="s">
        <v>95</v>
      </c>
      <c r="S42" s="33"/>
      <c r="T42" s="34">
        <f>14000</f>
        <v>14000</v>
      </c>
      <c r="U42" s="34"/>
      <c r="V42" s="34"/>
      <c r="W42" s="36" t="s">
        <v>45</v>
      </c>
      <c r="X42" s="36"/>
      <c r="Y42" s="36"/>
      <c r="Z42" s="36"/>
      <c r="AA42" s="36"/>
      <c r="AB42" s="35">
        <f>14000</f>
        <v>14000</v>
      </c>
      <c r="AC42" s="35"/>
    </row>
    <row r="43" spans="1:29" s="1" customFormat="1" ht="13.5" customHeight="1">
      <c r="A43" s="31" t="s">
        <v>93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71</v>
      </c>
      <c r="M43" s="32"/>
      <c r="N43" s="32"/>
      <c r="O43" s="32" t="s">
        <v>96</v>
      </c>
      <c r="P43" s="32"/>
      <c r="Q43" s="32"/>
      <c r="R43" s="33" t="s">
        <v>95</v>
      </c>
      <c r="S43" s="33"/>
      <c r="T43" s="34">
        <f>3600</f>
        <v>3600</v>
      </c>
      <c r="U43" s="34"/>
      <c r="V43" s="34"/>
      <c r="W43" s="36" t="s">
        <v>45</v>
      </c>
      <c r="X43" s="36"/>
      <c r="Y43" s="36"/>
      <c r="Z43" s="36"/>
      <c r="AA43" s="36"/>
      <c r="AB43" s="35">
        <f>3600</f>
        <v>3600</v>
      </c>
      <c r="AC43" s="35"/>
    </row>
    <row r="44" spans="1:29" s="1" customFormat="1" ht="13.5" customHeight="1">
      <c r="A44" s="31" t="s">
        <v>93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71</v>
      </c>
      <c r="M44" s="32"/>
      <c r="N44" s="32"/>
      <c r="O44" s="32" t="s">
        <v>97</v>
      </c>
      <c r="P44" s="32"/>
      <c r="Q44" s="32"/>
      <c r="R44" s="33" t="s">
        <v>95</v>
      </c>
      <c r="S44" s="33"/>
      <c r="T44" s="34">
        <f>14400</f>
        <v>14400</v>
      </c>
      <c r="U44" s="34"/>
      <c r="V44" s="34"/>
      <c r="W44" s="36" t="s">
        <v>45</v>
      </c>
      <c r="X44" s="36"/>
      <c r="Y44" s="36"/>
      <c r="Z44" s="36"/>
      <c r="AA44" s="36"/>
      <c r="AB44" s="35">
        <f>14400</f>
        <v>14400</v>
      </c>
      <c r="AC44" s="35"/>
    </row>
    <row r="45" spans="1:29" s="1" customFormat="1" ht="13.5" customHeight="1">
      <c r="A45" s="31" t="s">
        <v>93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71</v>
      </c>
      <c r="M45" s="32"/>
      <c r="N45" s="32"/>
      <c r="O45" s="32" t="s">
        <v>98</v>
      </c>
      <c r="P45" s="32"/>
      <c r="Q45" s="32"/>
      <c r="R45" s="33" t="s">
        <v>95</v>
      </c>
      <c r="S45" s="33"/>
      <c r="T45" s="34">
        <f>15000</f>
        <v>15000</v>
      </c>
      <c r="U45" s="34"/>
      <c r="V45" s="34"/>
      <c r="W45" s="36" t="s">
        <v>45</v>
      </c>
      <c r="X45" s="36"/>
      <c r="Y45" s="36"/>
      <c r="Z45" s="36"/>
      <c r="AA45" s="36"/>
      <c r="AB45" s="35">
        <f>15000</f>
        <v>15000</v>
      </c>
      <c r="AC45" s="35"/>
    </row>
    <row r="46" spans="1:29" s="1" customFormat="1" ht="13.5" customHeight="1">
      <c r="A46" s="31" t="s">
        <v>99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71</v>
      </c>
      <c r="M46" s="32"/>
      <c r="N46" s="32"/>
      <c r="O46" s="32" t="s">
        <v>100</v>
      </c>
      <c r="P46" s="32"/>
      <c r="Q46" s="32"/>
      <c r="R46" s="33" t="s">
        <v>71</v>
      </c>
      <c r="S46" s="33"/>
      <c r="T46" s="34">
        <f>10000</f>
        <v>10000</v>
      </c>
      <c r="U46" s="34"/>
      <c r="V46" s="34"/>
      <c r="W46" s="36" t="s">
        <v>45</v>
      </c>
      <c r="X46" s="36"/>
      <c r="Y46" s="36"/>
      <c r="Z46" s="36"/>
      <c r="AA46" s="36"/>
      <c r="AB46" s="35">
        <f>10000</f>
        <v>10000</v>
      </c>
      <c r="AC46" s="35"/>
    </row>
    <row r="47" spans="1:29" s="1" customFormat="1" ht="13.5" customHeight="1">
      <c r="A47" s="31" t="s">
        <v>101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71</v>
      </c>
      <c r="M47" s="32"/>
      <c r="N47" s="32"/>
      <c r="O47" s="32" t="s">
        <v>102</v>
      </c>
      <c r="P47" s="32"/>
      <c r="Q47" s="32"/>
      <c r="R47" s="33" t="s">
        <v>103</v>
      </c>
      <c r="S47" s="33"/>
      <c r="T47" s="34">
        <f>70400</f>
        <v>70400</v>
      </c>
      <c r="U47" s="34"/>
      <c r="V47" s="34"/>
      <c r="W47" s="36" t="s">
        <v>45</v>
      </c>
      <c r="X47" s="36"/>
      <c r="Y47" s="36"/>
      <c r="Z47" s="36"/>
      <c r="AA47" s="36"/>
      <c r="AB47" s="35">
        <f>70400</f>
        <v>70400</v>
      </c>
      <c r="AC47" s="35"/>
    </row>
    <row r="48" spans="1:29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71</v>
      </c>
      <c r="M48" s="32"/>
      <c r="N48" s="32"/>
      <c r="O48" s="32" t="s">
        <v>102</v>
      </c>
      <c r="P48" s="32"/>
      <c r="Q48" s="32"/>
      <c r="R48" s="33" t="s">
        <v>105</v>
      </c>
      <c r="S48" s="33"/>
      <c r="T48" s="34">
        <f>86400</f>
        <v>86400</v>
      </c>
      <c r="U48" s="34"/>
      <c r="V48" s="34"/>
      <c r="W48" s="36" t="s">
        <v>45</v>
      </c>
      <c r="X48" s="36"/>
      <c r="Y48" s="36"/>
      <c r="Z48" s="36"/>
      <c r="AA48" s="36"/>
      <c r="AB48" s="35">
        <f>86400</f>
        <v>86400</v>
      </c>
      <c r="AC48" s="35"/>
    </row>
    <row r="49" spans="1:29" s="1" customFormat="1" ht="13.5" customHeight="1">
      <c r="A49" s="31" t="s">
        <v>90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71</v>
      </c>
      <c r="M49" s="32"/>
      <c r="N49" s="32"/>
      <c r="O49" s="32" t="s">
        <v>102</v>
      </c>
      <c r="P49" s="32"/>
      <c r="Q49" s="32"/>
      <c r="R49" s="33" t="s">
        <v>92</v>
      </c>
      <c r="S49" s="33"/>
      <c r="T49" s="34">
        <f>31800</f>
        <v>31800</v>
      </c>
      <c r="U49" s="34"/>
      <c r="V49" s="34"/>
      <c r="W49" s="36" t="s">
        <v>45</v>
      </c>
      <c r="X49" s="36"/>
      <c r="Y49" s="36"/>
      <c r="Z49" s="36"/>
      <c r="AA49" s="36"/>
      <c r="AB49" s="35">
        <f>31800</f>
        <v>31800</v>
      </c>
      <c r="AC49" s="35"/>
    </row>
    <row r="50" spans="1:29" s="1" customFormat="1" ht="13.5" customHeight="1">
      <c r="A50" s="31" t="s">
        <v>104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71</v>
      </c>
      <c r="M50" s="32"/>
      <c r="N50" s="32"/>
      <c r="O50" s="32" t="s">
        <v>106</v>
      </c>
      <c r="P50" s="32"/>
      <c r="Q50" s="32"/>
      <c r="R50" s="33" t="s">
        <v>105</v>
      </c>
      <c r="S50" s="33"/>
      <c r="T50" s="34">
        <f>20000</f>
        <v>20000</v>
      </c>
      <c r="U50" s="34"/>
      <c r="V50" s="34"/>
      <c r="W50" s="36" t="s">
        <v>45</v>
      </c>
      <c r="X50" s="36"/>
      <c r="Y50" s="36"/>
      <c r="Z50" s="36"/>
      <c r="AA50" s="36"/>
      <c r="AB50" s="35">
        <f>20000</f>
        <v>20000</v>
      </c>
      <c r="AC50" s="35"/>
    </row>
    <row r="51" spans="1:29" s="1" customFormat="1" ht="13.5" customHeight="1">
      <c r="A51" s="31" t="s">
        <v>90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71</v>
      </c>
      <c r="M51" s="32"/>
      <c r="N51" s="32"/>
      <c r="O51" s="32" t="s">
        <v>106</v>
      </c>
      <c r="P51" s="32"/>
      <c r="Q51" s="32"/>
      <c r="R51" s="33" t="s">
        <v>92</v>
      </c>
      <c r="S51" s="33"/>
      <c r="T51" s="34">
        <f>25000</f>
        <v>25000</v>
      </c>
      <c r="U51" s="34"/>
      <c r="V51" s="34"/>
      <c r="W51" s="36" t="s">
        <v>45</v>
      </c>
      <c r="X51" s="36"/>
      <c r="Y51" s="36"/>
      <c r="Z51" s="36"/>
      <c r="AA51" s="36"/>
      <c r="AB51" s="35">
        <f>25000</f>
        <v>25000</v>
      </c>
      <c r="AC51" s="35"/>
    </row>
    <row r="52" spans="1:29" s="1" customFormat="1" ht="13.5" customHeight="1">
      <c r="A52" s="31" t="s">
        <v>104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71</v>
      </c>
      <c r="M52" s="32"/>
      <c r="N52" s="32"/>
      <c r="O52" s="32" t="s">
        <v>107</v>
      </c>
      <c r="P52" s="32"/>
      <c r="Q52" s="32"/>
      <c r="R52" s="33" t="s">
        <v>105</v>
      </c>
      <c r="S52" s="33"/>
      <c r="T52" s="34">
        <f>5000</f>
        <v>5000</v>
      </c>
      <c r="U52" s="34"/>
      <c r="V52" s="34"/>
      <c r="W52" s="36" t="s">
        <v>45</v>
      </c>
      <c r="X52" s="36"/>
      <c r="Y52" s="36"/>
      <c r="Z52" s="36"/>
      <c r="AA52" s="36"/>
      <c r="AB52" s="35">
        <f>5000</f>
        <v>5000</v>
      </c>
      <c r="AC52" s="35"/>
    </row>
    <row r="53" spans="1:29" s="1" customFormat="1" ht="13.5" customHeight="1">
      <c r="A53" s="31" t="s">
        <v>108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71</v>
      </c>
      <c r="M53" s="32"/>
      <c r="N53" s="32"/>
      <c r="O53" s="32" t="s">
        <v>109</v>
      </c>
      <c r="P53" s="32"/>
      <c r="Q53" s="32"/>
      <c r="R53" s="33" t="s">
        <v>110</v>
      </c>
      <c r="S53" s="33"/>
      <c r="T53" s="34">
        <f>7440</f>
        <v>7440</v>
      </c>
      <c r="U53" s="34"/>
      <c r="V53" s="34"/>
      <c r="W53" s="36" t="s">
        <v>45</v>
      </c>
      <c r="X53" s="36"/>
      <c r="Y53" s="36"/>
      <c r="Z53" s="36"/>
      <c r="AA53" s="36"/>
      <c r="AB53" s="35">
        <f>7440</f>
        <v>7440</v>
      </c>
      <c r="AC53" s="35"/>
    </row>
    <row r="54" spans="1:29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71</v>
      </c>
      <c r="M54" s="32"/>
      <c r="N54" s="32"/>
      <c r="O54" s="32" t="s">
        <v>109</v>
      </c>
      <c r="P54" s="32"/>
      <c r="Q54" s="32"/>
      <c r="R54" s="33" t="s">
        <v>105</v>
      </c>
      <c r="S54" s="33"/>
      <c r="T54" s="34">
        <f>10000</f>
        <v>10000</v>
      </c>
      <c r="U54" s="34"/>
      <c r="V54" s="34"/>
      <c r="W54" s="36" t="s">
        <v>45</v>
      </c>
      <c r="X54" s="36"/>
      <c r="Y54" s="36"/>
      <c r="Z54" s="36"/>
      <c r="AA54" s="36"/>
      <c r="AB54" s="35">
        <f>10000</f>
        <v>10000</v>
      </c>
      <c r="AC54" s="35"/>
    </row>
    <row r="55" spans="1:29" s="1" customFormat="1" ht="13.5" customHeight="1">
      <c r="A55" s="31" t="s">
        <v>111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71</v>
      </c>
      <c r="M55" s="32"/>
      <c r="N55" s="32"/>
      <c r="O55" s="32" t="s">
        <v>109</v>
      </c>
      <c r="P55" s="32"/>
      <c r="Q55" s="32"/>
      <c r="R55" s="33" t="s">
        <v>112</v>
      </c>
      <c r="S55" s="33"/>
      <c r="T55" s="34">
        <f>7300</f>
        <v>7300</v>
      </c>
      <c r="U55" s="34"/>
      <c r="V55" s="34"/>
      <c r="W55" s="36" t="s">
        <v>45</v>
      </c>
      <c r="X55" s="36"/>
      <c r="Y55" s="36"/>
      <c r="Z55" s="36"/>
      <c r="AA55" s="36"/>
      <c r="AB55" s="35">
        <f>7300</f>
        <v>7300</v>
      </c>
      <c r="AC55" s="35"/>
    </row>
    <row r="56" spans="1:29" s="1" customFormat="1" ht="13.5" customHeight="1">
      <c r="A56" s="31" t="s">
        <v>113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71</v>
      </c>
      <c r="M56" s="32"/>
      <c r="N56" s="32"/>
      <c r="O56" s="32" t="s">
        <v>109</v>
      </c>
      <c r="P56" s="32"/>
      <c r="Q56" s="32"/>
      <c r="R56" s="33" t="s">
        <v>114</v>
      </c>
      <c r="S56" s="33"/>
      <c r="T56" s="34">
        <f>126960</f>
        <v>126960</v>
      </c>
      <c r="U56" s="34"/>
      <c r="V56" s="34"/>
      <c r="W56" s="36" t="s">
        <v>45</v>
      </c>
      <c r="X56" s="36"/>
      <c r="Y56" s="36"/>
      <c r="Z56" s="36"/>
      <c r="AA56" s="36"/>
      <c r="AB56" s="35">
        <f>126960</f>
        <v>126960</v>
      </c>
      <c r="AC56" s="35"/>
    </row>
    <row r="57" spans="1:29" s="1" customFormat="1" ht="13.5" customHeight="1">
      <c r="A57" s="31" t="s">
        <v>90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71</v>
      </c>
      <c r="M57" s="32"/>
      <c r="N57" s="32"/>
      <c r="O57" s="32" t="s">
        <v>109</v>
      </c>
      <c r="P57" s="32"/>
      <c r="Q57" s="32"/>
      <c r="R57" s="33" t="s">
        <v>92</v>
      </c>
      <c r="S57" s="33"/>
      <c r="T57" s="34">
        <f>20000</f>
        <v>20000</v>
      </c>
      <c r="U57" s="34"/>
      <c r="V57" s="34"/>
      <c r="W57" s="36" t="s">
        <v>45</v>
      </c>
      <c r="X57" s="36"/>
      <c r="Y57" s="36"/>
      <c r="Z57" s="36"/>
      <c r="AA57" s="36"/>
      <c r="AB57" s="35">
        <f>20000</f>
        <v>20000</v>
      </c>
      <c r="AC57" s="35"/>
    </row>
    <row r="58" spans="1:29" s="1" customFormat="1" ht="13.5" customHeight="1">
      <c r="A58" s="31" t="s">
        <v>115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71</v>
      </c>
      <c r="M58" s="32"/>
      <c r="N58" s="32"/>
      <c r="O58" s="32" t="s">
        <v>116</v>
      </c>
      <c r="P58" s="32"/>
      <c r="Q58" s="32"/>
      <c r="R58" s="33" t="s">
        <v>117</v>
      </c>
      <c r="S58" s="33"/>
      <c r="T58" s="34">
        <f>62400</f>
        <v>62400</v>
      </c>
      <c r="U58" s="34"/>
      <c r="V58" s="34"/>
      <c r="W58" s="34">
        <f>2841.86</f>
        <v>2841.86</v>
      </c>
      <c r="X58" s="34"/>
      <c r="Y58" s="34"/>
      <c r="Z58" s="34"/>
      <c r="AA58" s="34"/>
      <c r="AB58" s="35">
        <f>59558.14</f>
        <v>59558.14</v>
      </c>
      <c r="AC58" s="35"/>
    </row>
    <row r="59" spans="1:29" s="1" customFormat="1" ht="13.5" customHeight="1">
      <c r="A59" s="31" t="s">
        <v>118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71</v>
      </c>
      <c r="M59" s="32"/>
      <c r="N59" s="32"/>
      <c r="O59" s="32" t="s">
        <v>119</v>
      </c>
      <c r="P59" s="32"/>
      <c r="Q59" s="32"/>
      <c r="R59" s="33" t="s">
        <v>120</v>
      </c>
      <c r="S59" s="33"/>
      <c r="T59" s="34">
        <f>14400</f>
        <v>14400</v>
      </c>
      <c r="U59" s="34"/>
      <c r="V59" s="34"/>
      <c r="W59" s="36" t="s">
        <v>45</v>
      </c>
      <c r="X59" s="36"/>
      <c r="Y59" s="36"/>
      <c r="Z59" s="36"/>
      <c r="AA59" s="36"/>
      <c r="AB59" s="35">
        <f>14400</f>
        <v>14400</v>
      </c>
      <c r="AC59" s="35"/>
    </row>
    <row r="60" spans="1:29" s="1" customFormat="1" ht="13.5" customHeight="1">
      <c r="A60" s="31" t="s">
        <v>104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71</v>
      </c>
      <c r="M60" s="32"/>
      <c r="N60" s="32"/>
      <c r="O60" s="32" t="s">
        <v>121</v>
      </c>
      <c r="P60" s="32"/>
      <c r="Q60" s="32"/>
      <c r="R60" s="33" t="s">
        <v>105</v>
      </c>
      <c r="S60" s="33"/>
      <c r="T60" s="34">
        <f>28286.69</f>
        <v>28286.69</v>
      </c>
      <c r="U60" s="34"/>
      <c r="V60" s="34"/>
      <c r="W60" s="36" t="s">
        <v>45</v>
      </c>
      <c r="X60" s="36"/>
      <c r="Y60" s="36"/>
      <c r="Z60" s="36"/>
      <c r="AA60" s="36"/>
      <c r="AB60" s="35">
        <f>28286.69</f>
        <v>28286.69</v>
      </c>
      <c r="AC60" s="35"/>
    </row>
    <row r="61" spans="1:29" s="1" customFormat="1" ht="24" customHeight="1">
      <c r="A61" s="31" t="s">
        <v>122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71</v>
      </c>
      <c r="M61" s="32"/>
      <c r="N61" s="32"/>
      <c r="O61" s="32" t="s">
        <v>121</v>
      </c>
      <c r="P61" s="32"/>
      <c r="Q61" s="32"/>
      <c r="R61" s="33" t="s">
        <v>123</v>
      </c>
      <c r="S61" s="33"/>
      <c r="T61" s="34">
        <f>16713.31</f>
        <v>16713.31</v>
      </c>
      <c r="U61" s="34"/>
      <c r="V61" s="34"/>
      <c r="W61" s="36" t="s">
        <v>45</v>
      </c>
      <c r="X61" s="36"/>
      <c r="Y61" s="36"/>
      <c r="Z61" s="36"/>
      <c r="AA61" s="36"/>
      <c r="AB61" s="35">
        <f>16713.31</f>
        <v>16713.31</v>
      </c>
      <c r="AC61" s="35"/>
    </row>
    <row r="62" spans="1:29" s="1" customFormat="1" ht="13.5" customHeight="1">
      <c r="A62" s="31" t="s">
        <v>72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71</v>
      </c>
      <c r="M62" s="32"/>
      <c r="N62" s="32"/>
      <c r="O62" s="32" t="s">
        <v>124</v>
      </c>
      <c r="P62" s="32"/>
      <c r="Q62" s="32"/>
      <c r="R62" s="33" t="s">
        <v>74</v>
      </c>
      <c r="S62" s="33"/>
      <c r="T62" s="34">
        <f>75346</f>
        <v>75346</v>
      </c>
      <c r="U62" s="34"/>
      <c r="V62" s="34"/>
      <c r="W62" s="34">
        <f>500</f>
        <v>500</v>
      </c>
      <c r="X62" s="34"/>
      <c r="Y62" s="34"/>
      <c r="Z62" s="34"/>
      <c r="AA62" s="34"/>
      <c r="AB62" s="35">
        <f>74846</f>
        <v>74846</v>
      </c>
      <c r="AC62" s="35"/>
    </row>
    <row r="63" spans="1:29" s="1" customFormat="1" ht="13.5" customHeight="1">
      <c r="A63" s="31" t="s">
        <v>75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71</v>
      </c>
      <c r="M63" s="32"/>
      <c r="N63" s="32"/>
      <c r="O63" s="32" t="s">
        <v>125</v>
      </c>
      <c r="P63" s="32"/>
      <c r="Q63" s="32"/>
      <c r="R63" s="33" t="s">
        <v>77</v>
      </c>
      <c r="S63" s="33"/>
      <c r="T63" s="34">
        <f>22754</f>
        <v>22754</v>
      </c>
      <c r="U63" s="34"/>
      <c r="V63" s="34"/>
      <c r="W63" s="36" t="s">
        <v>45</v>
      </c>
      <c r="X63" s="36"/>
      <c r="Y63" s="36"/>
      <c r="Z63" s="36"/>
      <c r="AA63" s="36"/>
      <c r="AB63" s="35">
        <f>22754</f>
        <v>22754</v>
      </c>
      <c r="AC63" s="35"/>
    </row>
    <row r="64" spans="1:29" s="1" customFormat="1" ht="13.5" customHeight="1">
      <c r="A64" s="31" t="s">
        <v>90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71</v>
      </c>
      <c r="M64" s="32"/>
      <c r="N64" s="32"/>
      <c r="O64" s="32" t="s">
        <v>126</v>
      </c>
      <c r="P64" s="32"/>
      <c r="Q64" s="32"/>
      <c r="R64" s="33" t="s">
        <v>92</v>
      </c>
      <c r="S64" s="33"/>
      <c r="T64" s="34">
        <f>1000</f>
        <v>1000</v>
      </c>
      <c r="U64" s="34"/>
      <c r="V64" s="34"/>
      <c r="W64" s="36" t="s">
        <v>45</v>
      </c>
      <c r="X64" s="36"/>
      <c r="Y64" s="36"/>
      <c r="Z64" s="36"/>
      <c r="AA64" s="36"/>
      <c r="AB64" s="35">
        <f>1000</f>
        <v>1000</v>
      </c>
      <c r="AC64" s="35"/>
    </row>
    <row r="65" spans="1:29" s="1" customFormat="1" ht="13.5" customHeight="1">
      <c r="A65" s="31" t="s">
        <v>90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71</v>
      </c>
      <c r="M65" s="32"/>
      <c r="N65" s="32"/>
      <c r="O65" s="32" t="s">
        <v>127</v>
      </c>
      <c r="P65" s="32"/>
      <c r="Q65" s="32"/>
      <c r="R65" s="33" t="s">
        <v>92</v>
      </c>
      <c r="S65" s="33"/>
      <c r="T65" s="34">
        <f>3000</f>
        <v>3000</v>
      </c>
      <c r="U65" s="34"/>
      <c r="V65" s="34"/>
      <c r="W65" s="36" t="s">
        <v>45</v>
      </c>
      <c r="X65" s="36"/>
      <c r="Y65" s="36"/>
      <c r="Z65" s="36"/>
      <c r="AA65" s="36"/>
      <c r="AB65" s="35">
        <f>3000</f>
        <v>3000</v>
      </c>
      <c r="AC65" s="35"/>
    </row>
    <row r="66" spans="1:29" s="1" customFormat="1" ht="13.5" customHeight="1">
      <c r="A66" s="31" t="s">
        <v>90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71</v>
      </c>
      <c r="M66" s="32"/>
      <c r="N66" s="32"/>
      <c r="O66" s="32" t="s">
        <v>128</v>
      </c>
      <c r="P66" s="32"/>
      <c r="Q66" s="32"/>
      <c r="R66" s="33" t="s">
        <v>92</v>
      </c>
      <c r="S66" s="33"/>
      <c r="T66" s="34">
        <f>4000</f>
        <v>4000</v>
      </c>
      <c r="U66" s="34"/>
      <c r="V66" s="34"/>
      <c r="W66" s="36" t="s">
        <v>45</v>
      </c>
      <c r="X66" s="36"/>
      <c r="Y66" s="36"/>
      <c r="Z66" s="36"/>
      <c r="AA66" s="36"/>
      <c r="AB66" s="35">
        <f>4000</f>
        <v>4000</v>
      </c>
      <c r="AC66" s="35"/>
    </row>
    <row r="67" spans="1:29" s="1" customFormat="1" ht="13.5" customHeight="1">
      <c r="A67" s="31" t="s">
        <v>108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71</v>
      </c>
      <c r="M67" s="32"/>
      <c r="N67" s="32"/>
      <c r="O67" s="32" t="s">
        <v>129</v>
      </c>
      <c r="P67" s="32"/>
      <c r="Q67" s="32"/>
      <c r="R67" s="33" t="s">
        <v>110</v>
      </c>
      <c r="S67" s="33"/>
      <c r="T67" s="34">
        <f>770000</f>
        <v>770000</v>
      </c>
      <c r="U67" s="34"/>
      <c r="V67" s="34"/>
      <c r="W67" s="36" t="s">
        <v>45</v>
      </c>
      <c r="X67" s="36"/>
      <c r="Y67" s="36"/>
      <c r="Z67" s="36"/>
      <c r="AA67" s="36"/>
      <c r="AB67" s="35">
        <f>770000</f>
        <v>770000</v>
      </c>
      <c r="AC67" s="35"/>
    </row>
    <row r="68" spans="1:29" s="1" customFormat="1" ht="13.5" customHeight="1">
      <c r="A68" s="31" t="s">
        <v>104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71</v>
      </c>
      <c r="M68" s="32"/>
      <c r="N68" s="32"/>
      <c r="O68" s="32" t="s">
        <v>129</v>
      </c>
      <c r="P68" s="32"/>
      <c r="Q68" s="32"/>
      <c r="R68" s="33" t="s">
        <v>105</v>
      </c>
      <c r="S68" s="33"/>
      <c r="T68" s="34">
        <f>50000</f>
        <v>50000</v>
      </c>
      <c r="U68" s="34"/>
      <c r="V68" s="34"/>
      <c r="W68" s="36" t="s">
        <v>45</v>
      </c>
      <c r="X68" s="36"/>
      <c r="Y68" s="36"/>
      <c r="Z68" s="36"/>
      <c r="AA68" s="36"/>
      <c r="AB68" s="35">
        <f>50000</f>
        <v>50000</v>
      </c>
      <c r="AC68" s="35"/>
    </row>
    <row r="69" spans="1:29" s="1" customFormat="1" ht="13.5" customHeight="1">
      <c r="A69" s="31" t="s">
        <v>130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71</v>
      </c>
      <c r="M69" s="32"/>
      <c r="N69" s="32"/>
      <c r="O69" s="32" t="s">
        <v>129</v>
      </c>
      <c r="P69" s="32"/>
      <c r="Q69" s="32"/>
      <c r="R69" s="33" t="s">
        <v>131</v>
      </c>
      <c r="S69" s="33"/>
      <c r="T69" s="34">
        <f>130000</f>
        <v>130000</v>
      </c>
      <c r="U69" s="34"/>
      <c r="V69" s="34"/>
      <c r="W69" s="36" t="s">
        <v>45</v>
      </c>
      <c r="X69" s="36"/>
      <c r="Y69" s="36"/>
      <c r="Z69" s="36"/>
      <c r="AA69" s="36"/>
      <c r="AB69" s="35">
        <f>130000</f>
        <v>130000</v>
      </c>
      <c r="AC69" s="35"/>
    </row>
    <row r="70" spans="1:29" s="1" customFormat="1" ht="13.5" customHeight="1">
      <c r="A70" s="31" t="s">
        <v>90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71</v>
      </c>
      <c r="M70" s="32"/>
      <c r="N70" s="32"/>
      <c r="O70" s="32" t="s">
        <v>129</v>
      </c>
      <c r="P70" s="32"/>
      <c r="Q70" s="32"/>
      <c r="R70" s="33" t="s">
        <v>92</v>
      </c>
      <c r="S70" s="33"/>
      <c r="T70" s="34">
        <f>50000</f>
        <v>50000</v>
      </c>
      <c r="U70" s="34"/>
      <c r="V70" s="34"/>
      <c r="W70" s="36" t="s">
        <v>45</v>
      </c>
      <c r="X70" s="36"/>
      <c r="Y70" s="36"/>
      <c r="Z70" s="36"/>
      <c r="AA70" s="36"/>
      <c r="AB70" s="35">
        <f>50000</f>
        <v>50000</v>
      </c>
      <c r="AC70" s="35"/>
    </row>
    <row r="71" spans="1:29" s="1" customFormat="1" ht="13.5" customHeight="1">
      <c r="A71" s="31" t="s">
        <v>108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71</v>
      </c>
      <c r="M71" s="32"/>
      <c r="N71" s="32"/>
      <c r="O71" s="32" t="s">
        <v>132</v>
      </c>
      <c r="P71" s="32"/>
      <c r="Q71" s="32"/>
      <c r="R71" s="33" t="s">
        <v>110</v>
      </c>
      <c r="S71" s="33"/>
      <c r="T71" s="34">
        <f>2134400</f>
        <v>2134400</v>
      </c>
      <c r="U71" s="34"/>
      <c r="V71" s="34"/>
      <c r="W71" s="36" t="s">
        <v>45</v>
      </c>
      <c r="X71" s="36"/>
      <c r="Y71" s="36"/>
      <c r="Z71" s="36"/>
      <c r="AA71" s="36"/>
      <c r="AB71" s="35">
        <f>2134400</f>
        <v>2134400</v>
      </c>
      <c r="AC71" s="35"/>
    </row>
    <row r="72" spans="1:29" s="1" customFormat="1" ht="13.5" customHeight="1">
      <c r="A72" s="31" t="s">
        <v>108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71</v>
      </c>
      <c r="M72" s="32"/>
      <c r="N72" s="32"/>
      <c r="O72" s="32" t="s">
        <v>133</v>
      </c>
      <c r="P72" s="32"/>
      <c r="Q72" s="32"/>
      <c r="R72" s="33" t="s">
        <v>110</v>
      </c>
      <c r="S72" s="33"/>
      <c r="T72" s="34">
        <f>116200</f>
        <v>116200</v>
      </c>
      <c r="U72" s="34"/>
      <c r="V72" s="34"/>
      <c r="W72" s="36" t="s">
        <v>45</v>
      </c>
      <c r="X72" s="36"/>
      <c r="Y72" s="36"/>
      <c r="Z72" s="36"/>
      <c r="AA72" s="36"/>
      <c r="AB72" s="35">
        <f>116200</f>
        <v>116200</v>
      </c>
      <c r="AC72" s="35"/>
    </row>
    <row r="73" spans="1:29" s="1" customFormat="1" ht="13.5" customHeight="1">
      <c r="A73" s="31" t="s">
        <v>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71</v>
      </c>
      <c r="M73" s="32"/>
      <c r="N73" s="32"/>
      <c r="O73" s="32" t="s">
        <v>133</v>
      </c>
      <c r="P73" s="32"/>
      <c r="Q73" s="32"/>
      <c r="R73" s="33" t="s">
        <v>92</v>
      </c>
      <c r="S73" s="33"/>
      <c r="T73" s="34">
        <f>0</f>
        <v>0</v>
      </c>
      <c r="U73" s="34"/>
      <c r="V73" s="34"/>
      <c r="W73" s="36" t="s">
        <v>45</v>
      </c>
      <c r="X73" s="36"/>
      <c r="Y73" s="36"/>
      <c r="Z73" s="36"/>
      <c r="AA73" s="36"/>
      <c r="AB73" s="37" t="s">
        <v>45</v>
      </c>
      <c r="AC73" s="37"/>
    </row>
    <row r="74" spans="1:29" s="1" customFormat="1" ht="13.5" customHeight="1">
      <c r="A74" s="31" t="s">
        <v>90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71</v>
      </c>
      <c r="M74" s="32"/>
      <c r="N74" s="32"/>
      <c r="O74" s="32" t="s">
        <v>134</v>
      </c>
      <c r="P74" s="32"/>
      <c r="Q74" s="32"/>
      <c r="R74" s="33" t="s">
        <v>92</v>
      </c>
      <c r="S74" s="33"/>
      <c r="T74" s="34">
        <f>1000</f>
        <v>1000</v>
      </c>
      <c r="U74" s="34"/>
      <c r="V74" s="34"/>
      <c r="W74" s="36" t="s">
        <v>45</v>
      </c>
      <c r="X74" s="36"/>
      <c r="Y74" s="36"/>
      <c r="Z74" s="36"/>
      <c r="AA74" s="36"/>
      <c r="AB74" s="35">
        <f>1000</f>
        <v>1000</v>
      </c>
      <c r="AC74" s="35"/>
    </row>
    <row r="75" spans="1:29" s="1" customFormat="1" ht="13.5" customHeight="1">
      <c r="A75" s="31" t="s">
        <v>108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71</v>
      </c>
      <c r="M75" s="32"/>
      <c r="N75" s="32"/>
      <c r="O75" s="32" t="s">
        <v>135</v>
      </c>
      <c r="P75" s="32"/>
      <c r="Q75" s="32"/>
      <c r="R75" s="33" t="s">
        <v>110</v>
      </c>
      <c r="S75" s="33"/>
      <c r="T75" s="34">
        <f>100000</f>
        <v>100000</v>
      </c>
      <c r="U75" s="34"/>
      <c r="V75" s="34"/>
      <c r="W75" s="36" t="s">
        <v>45</v>
      </c>
      <c r="X75" s="36"/>
      <c r="Y75" s="36"/>
      <c r="Z75" s="36"/>
      <c r="AA75" s="36"/>
      <c r="AB75" s="35">
        <f>100000</f>
        <v>100000</v>
      </c>
      <c r="AC75" s="35"/>
    </row>
    <row r="76" spans="1:29" s="1" customFormat="1" ht="13.5" customHeight="1">
      <c r="A76" s="31" t="s">
        <v>113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71</v>
      </c>
      <c r="M76" s="32"/>
      <c r="N76" s="32"/>
      <c r="O76" s="32" t="s">
        <v>135</v>
      </c>
      <c r="P76" s="32"/>
      <c r="Q76" s="32"/>
      <c r="R76" s="33" t="s">
        <v>114</v>
      </c>
      <c r="S76" s="33"/>
      <c r="T76" s="34">
        <f>150000</f>
        <v>150000</v>
      </c>
      <c r="U76" s="34"/>
      <c r="V76" s="34"/>
      <c r="W76" s="36" t="s">
        <v>45</v>
      </c>
      <c r="X76" s="36"/>
      <c r="Y76" s="36"/>
      <c r="Z76" s="36"/>
      <c r="AA76" s="36"/>
      <c r="AB76" s="35">
        <f>150000</f>
        <v>150000</v>
      </c>
      <c r="AC76" s="35"/>
    </row>
    <row r="77" spans="1:29" s="1" customFormat="1" ht="13.5" customHeight="1">
      <c r="A77" s="31" t="s">
        <v>108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71</v>
      </c>
      <c r="M77" s="32"/>
      <c r="N77" s="32"/>
      <c r="O77" s="32" t="s">
        <v>136</v>
      </c>
      <c r="P77" s="32"/>
      <c r="Q77" s="32"/>
      <c r="R77" s="33" t="s">
        <v>110</v>
      </c>
      <c r="S77" s="33"/>
      <c r="T77" s="34">
        <f>10000</f>
        <v>10000</v>
      </c>
      <c r="U77" s="34"/>
      <c r="V77" s="34"/>
      <c r="W77" s="36" t="s">
        <v>45</v>
      </c>
      <c r="X77" s="36"/>
      <c r="Y77" s="36"/>
      <c r="Z77" s="36"/>
      <c r="AA77" s="36"/>
      <c r="AB77" s="35">
        <f>10000</f>
        <v>10000</v>
      </c>
      <c r="AC77" s="35"/>
    </row>
    <row r="78" spans="1:29" s="1" customFormat="1" ht="13.5" customHeight="1">
      <c r="A78" s="31" t="s">
        <v>115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71</v>
      </c>
      <c r="M78" s="32"/>
      <c r="N78" s="32"/>
      <c r="O78" s="32" t="s">
        <v>137</v>
      </c>
      <c r="P78" s="32"/>
      <c r="Q78" s="32"/>
      <c r="R78" s="33" t="s">
        <v>117</v>
      </c>
      <c r="S78" s="33"/>
      <c r="T78" s="34">
        <f>150000</f>
        <v>150000</v>
      </c>
      <c r="U78" s="34"/>
      <c r="V78" s="34"/>
      <c r="W78" s="34">
        <f>15222.46</f>
        <v>15222.46</v>
      </c>
      <c r="X78" s="34"/>
      <c r="Y78" s="34"/>
      <c r="Z78" s="34"/>
      <c r="AA78" s="34"/>
      <c r="AB78" s="35">
        <f>134777.54</f>
        <v>134777.54</v>
      </c>
      <c r="AC78" s="35"/>
    </row>
    <row r="79" spans="1:29" s="1" customFormat="1" ht="13.5" customHeight="1">
      <c r="A79" s="31" t="s">
        <v>138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71</v>
      </c>
      <c r="M79" s="32"/>
      <c r="N79" s="32"/>
      <c r="O79" s="32" t="s">
        <v>139</v>
      </c>
      <c r="P79" s="32"/>
      <c r="Q79" s="32"/>
      <c r="R79" s="33" t="s">
        <v>140</v>
      </c>
      <c r="S79" s="33"/>
      <c r="T79" s="34">
        <f>5000</f>
        <v>5000</v>
      </c>
      <c r="U79" s="34"/>
      <c r="V79" s="34"/>
      <c r="W79" s="36" t="s">
        <v>45</v>
      </c>
      <c r="X79" s="36"/>
      <c r="Y79" s="36"/>
      <c r="Z79" s="36"/>
      <c r="AA79" s="36"/>
      <c r="AB79" s="35">
        <f>5000</f>
        <v>5000</v>
      </c>
      <c r="AC79" s="35"/>
    </row>
    <row r="80" spans="1:29" s="1" customFormat="1" ht="13.5" customHeight="1">
      <c r="A80" s="31" t="s">
        <v>72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71</v>
      </c>
      <c r="M80" s="32"/>
      <c r="N80" s="32"/>
      <c r="O80" s="32" t="s">
        <v>141</v>
      </c>
      <c r="P80" s="32"/>
      <c r="Q80" s="32"/>
      <c r="R80" s="33" t="s">
        <v>74</v>
      </c>
      <c r="S80" s="33"/>
      <c r="T80" s="34">
        <f>354300</f>
        <v>354300</v>
      </c>
      <c r="U80" s="34"/>
      <c r="V80" s="34"/>
      <c r="W80" s="34">
        <f>2000</f>
        <v>2000</v>
      </c>
      <c r="X80" s="34"/>
      <c r="Y80" s="34"/>
      <c r="Z80" s="34"/>
      <c r="AA80" s="34"/>
      <c r="AB80" s="35">
        <f>352300</f>
        <v>352300</v>
      </c>
      <c r="AC80" s="35"/>
    </row>
    <row r="81" spans="1:29" s="1" customFormat="1" ht="13.5" customHeight="1">
      <c r="A81" s="31" t="s">
        <v>79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71</v>
      </c>
      <c r="M81" s="32"/>
      <c r="N81" s="32"/>
      <c r="O81" s="32" t="s">
        <v>142</v>
      </c>
      <c r="P81" s="32"/>
      <c r="Q81" s="32"/>
      <c r="R81" s="33" t="s">
        <v>81</v>
      </c>
      <c r="S81" s="33"/>
      <c r="T81" s="34">
        <f>10800</f>
        <v>10800</v>
      </c>
      <c r="U81" s="34"/>
      <c r="V81" s="34"/>
      <c r="W81" s="36" t="s">
        <v>45</v>
      </c>
      <c r="X81" s="36"/>
      <c r="Y81" s="36"/>
      <c r="Z81" s="36"/>
      <c r="AA81" s="36"/>
      <c r="AB81" s="35">
        <f>10800</f>
        <v>10800</v>
      </c>
      <c r="AC81" s="35"/>
    </row>
    <row r="82" spans="1:29" s="1" customFormat="1" ht="13.5" customHeight="1">
      <c r="A82" s="31" t="s">
        <v>75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71</v>
      </c>
      <c r="M82" s="32"/>
      <c r="N82" s="32"/>
      <c r="O82" s="32" t="s">
        <v>143</v>
      </c>
      <c r="P82" s="32"/>
      <c r="Q82" s="32"/>
      <c r="R82" s="33" t="s">
        <v>77</v>
      </c>
      <c r="S82" s="33"/>
      <c r="T82" s="34">
        <f>107000</f>
        <v>107000</v>
      </c>
      <c r="U82" s="34"/>
      <c r="V82" s="34"/>
      <c r="W82" s="36" t="s">
        <v>45</v>
      </c>
      <c r="X82" s="36"/>
      <c r="Y82" s="36"/>
      <c r="Z82" s="36"/>
      <c r="AA82" s="36"/>
      <c r="AB82" s="35">
        <f>107000</f>
        <v>107000</v>
      </c>
      <c r="AC82" s="35"/>
    </row>
    <row r="83" spans="1:29" s="1" customFormat="1" ht="13.5" customHeight="1">
      <c r="A83" s="31" t="s">
        <v>101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71</v>
      </c>
      <c r="M83" s="32"/>
      <c r="N83" s="32"/>
      <c r="O83" s="32" t="s">
        <v>144</v>
      </c>
      <c r="P83" s="32"/>
      <c r="Q83" s="32"/>
      <c r="R83" s="33" t="s">
        <v>103</v>
      </c>
      <c r="S83" s="33"/>
      <c r="T83" s="34">
        <f>29300</f>
        <v>29300</v>
      </c>
      <c r="U83" s="34"/>
      <c r="V83" s="34"/>
      <c r="W83" s="36" t="s">
        <v>45</v>
      </c>
      <c r="X83" s="36"/>
      <c r="Y83" s="36"/>
      <c r="Z83" s="36"/>
      <c r="AA83" s="36"/>
      <c r="AB83" s="35">
        <f>29300</f>
        <v>29300</v>
      </c>
      <c r="AC83" s="35"/>
    </row>
    <row r="84" spans="1:29" s="1" customFormat="1" ht="13.5" customHeight="1">
      <c r="A84" s="31" t="s">
        <v>115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71</v>
      </c>
      <c r="M84" s="32"/>
      <c r="N84" s="32"/>
      <c r="O84" s="32" t="s">
        <v>144</v>
      </c>
      <c r="P84" s="32"/>
      <c r="Q84" s="32"/>
      <c r="R84" s="33" t="s">
        <v>117</v>
      </c>
      <c r="S84" s="33"/>
      <c r="T84" s="34">
        <f>200</f>
        <v>200</v>
      </c>
      <c r="U84" s="34"/>
      <c r="V84" s="34"/>
      <c r="W84" s="36" t="s">
        <v>45</v>
      </c>
      <c r="X84" s="36"/>
      <c r="Y84" s="36"/>
      <c r="Z84" s="36"/>
      <c r="AA84" s="36"/>
      <c r="AB84" s="35">
        <f>200</f>
        <v>200</v>
      </c>
      <c r="AC84" s="35"/>
    </row>
    <row r="85" spans="1:29" s="1" customFormat="1" ht="13.5" customHeight="1">
      <c r="A85" s="31" t="s">
        <v>108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71</v>
      </c>
      <c r="M85" s="32"/>
      <c r="N85" s="32"/>
      <c r="O85" s="32" t="s">
        <v>144</v>
      </c>
      <c r="P85" s="32"/>
      <c r="Q85" s="32"/>
      <c r="R85" s="33" t="s">
        <v>110</v>
      </c>
      <c r="S85" s="33"/>
      <c r="T85" s="34">
        <f>26700</f>
        <v>26700</v>
      </c>
      <c r="U85" s="34"/>
      <c r="V85" s="34"/>
      <c r="W85" s="36" t="s">
        <v>45</v>
      </c>
      <c r="X85" s="36"/>
      <c r="Y85" s="36"/>
      <c r="Z85" s="36"/>
      <c r="AA85" s="36"/>
      <c r="AB85" s="35">
        <f>26700</f>
        <v>26700</v>
      </c>
      <c r="AC85" s="35"/>
    </row>
    <row r="86" spans="1:29" s="1" customFormat="1" ht="13.5" customHeight="1">
      <c r="A86" s="31" t="s">
        <v>104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71</v>
      </c>
      <c r="M86" s="32"/>
      <c r="N86" s="32"/>
      <c r="O86" s="32" t="s">
        <v>144</v>
      </c>
      <c r="P86" s="32"/>
      <c r="Q86" s="32"/>
      <c r="R86" s="33" t="s">
        <v>105</v>
      </c>
      <c r="S86" s="33"/>
      <c r="T86" s="34">
        <f>22000</f>
        <v>22000</v>
      </c>
      <c r="U86" s="34"/>
      <c r="V86" s="34"/>
      <c r="W86" s="36" t="s">
        <v>45</v>
      </c>
      <c r="X86" s="36"/>
      <c r="Y86" s="36"/>
      <c r="Z86" s="36"/>
      <c r="AA86" s="36"/>
      <c r="AB86" s="35">
        <f>22000</f>
        <v>22000</v>
      </c>
      <c r="AC86" s="35"/>
    </row>
    <row r="87" spans="1:29" s="1" customFormat="1" ht="13.5" customHeight="1">
      <c r="A87" s="31" t="s">
        <v>138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71</v>
      </c>
      <c r="M87" s="32"/>
      <c r="N87" s="32"/>
      <c r="O87" s="32" t="s">
        <v>144</v>
      </c>
      <c r="P87" s="32"/>
      <c r="Q87" s="32"/>
      <c r="R87" s="33" t="s">
        <v>140</v>
      </c>
      <c r="S87" s="33"/>
      <c r="T87" s="34">
        <f>7400</f>
        <v>7400</v>
      </c>
      <c r="U87" s="34"/>
      <c r="V87" s="34"/>
      <c r="W87" s="36" t="s">
        <v>45</v>
      </c>
      <c r="X87" s="36"/>
      <c r="Y87" s="36"/>
      <c r="Z87" s="36"/>
      <c r="AA87" s="36"/>
      <c r="AB87" s="35">
        <f>7400</f>
        <v>7400</v>
      </c>
      <c r="AC87" s="35"/>
    </row>
    <row r="88" spans="1:29" s="1" customFormat="1" ht="13.5" customHeight="1">
      <c r="A88" s="31" t="s">
        <v>90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71</v>
      </c>
      <c r="M88" s="32"/>
      <c r="N88" s="32"/>
      <c r="O88" s="32" t="s">
        <v>144</v>
      </c>
      <c r="P88" s="32"/>
      <c r="Q88" s="32"/>
      <c r="R88" s="33" t="s">
        <v>92</v>
      </c>
      <c r="S88" s="33"/>
      <c r="T88" s="34">
        <f>5000</f>
        <v>5000</v>
      </c>
      <c r="U88" s="34"/>
      <c r="V88" s="34"/>
      <c r="W88" s="36" t="s">
        <v>45</v>
      </c>
      <c r="X88" s="36"/>
      <c r="Y88" s="36"/>
      <c r="Z88" s="36"/>
      <c r="AA88" s="36"/>
      <c r="AB88" s="35">
        <f>5000</f>
        <v>5000</v>
      </c>
      <c r="AC88" s="35"/>
    </row>
    <row r="89" spans="1:29" s="1" customFormat="1" ht="13.5" customHeight="1">
      <c r="A89" s="31" t="s">
        <v>115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71</v>
      </c>
      <c r="M89" s="32"/>
      <c r="N89" s="32"/>
      <c r="O89" s="32" t="s">
        <v>145</v>
      </c>
      <c r="P89" s="32"/>
      <c r="Q89" s="32"/>
      <c r="R89" s="33" t="s">
        <v>117</v>
      </c>
      <c r="S89" s="33"/>
      <c r="T89" s="34">
        <f>29000</f>
        <v>29000</v>
      </c>
      <c r="U89" s="34"/>
      <c r="V89" s="34"/>
      <c r="W89" s="34">
        <f>1061.38</f>
        <v>1061.38</v>
      </c>
      <c r="X89" s="34"/>
      <c r="Y89" s="34"/>
      <c r="Z89" s="34"/>
      <c r="AA89" s="34"/>
      <c r="AB89" s="35">
        <f>27938.62</f>
        <v>27938.62</v>
      </c>
      <c r="AC89" s="35"/>
    </row>
    <row r="90" spans="1:29" s="1" customFormat="1" ht="24" customHeight="1">
      <c r="A90" s="31" t="s">
        <v>146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71</v>
      </c>
      <c r="M90" s="32"/>
      <c r="N90" s="32"/>
      <c r="O90" s="32" t="s">
        <v>147</v>
      </c>
      <c r="P90" s="32"/>
      <c r="Q90" s="32"/>
      <c r="R90" s="33" t="s">
        <v>148</v>
      </c>
      <c r="S90" s="33"/>
      <c r="T90" s="34">
        <f>3065800</f>
        <v>3065800</v>
      </c>
      <c r="U90" s="34"/>
      <c r="V90" s="34"/>
      <c r="W90" s="34">
        <f>60000</f>
        <v>60000</v>
      </c>
      <c r="X90" s="34"/>
      <c r="Y90" s="34"/>
      <c r="Z90" s="34"/>
      <c r="AA90" s="34"/>
      <c r="AB90" s="35">
        <f>3005800</f>
        <v>3005800</v>
      </c>
      <c r="AC90" s="35"/>
    </row>
    <row r="91" spans="1:29" s="1" customFormat="1" ht="13.5" customHeight="1">
      <c r="A91" s="31" t="s">
        <v>83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71</v>
      </c>
      <c r="M91" s="32"/>
      <c r="N91" s="32"/>
      <c r="O91" s="32" t="s">
        <v>149</v>
      </c>
      <c r="P91" s="32"/>
      <c r="Q91" s="32"/>
      <c r="R91" s="33" t="s">
        <v>85</v>
      </c>
      <c r="S91" s="33"/>
      <c r="T91" s="34">
        <f>16000</f>
        <v>16000</v>
      </c>
      <c r="U91" s="34"/>
      <c r="V91" s="34"/>
      <c r="W91" s="36" t="s">
        <v>45</v>
      </c>
      <c r="X91" s="36"/>
      <c r="Y91" s="36"/>
      <c r="Z91" s="36"/>
      <c r="AA91" s="36"/>
      <c r="AB91" s="35">
        <f>16000</f>
        <v>16000</v>
      </c>
      <c r="AC91" s="35"/>
    </row>
    <row r="92" spans="1:29" s="1" customFormat="1" ht="13.5" customHeight="1">
      <c r="A92" s="31" t="s">
        <v>83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71</v>
      </c>
      <c r="M92" s="32"/>
      <c r="N92" s="32"/>
      <c r="O92" s="32" t="s">
        <v>150</v>
      </c>
      <c r="P92" s="32"/>
      <c r="Q92" s="32"/>
      <c r="R92" s="33" t="s">
        <v>85</v>
      </c>
      <c r="S92" s="33"/>
      <c r="T92" s="34">
        <f>300</f>
        <v>300</v>
      </c>
      <c r="U92" s="34"/>
      <c r="V92" s="34"/>
      <c r="W92" s="36" t="s">
        <v>45</v>
      </c>
      <c r="X92" s="36"/>
      <c r="Y92" s="36"/>
      <c r="Z92" s="36"/>
      <c r="AA92" s="36"/>
      <c r="AB92" s="35">
        <f>300</f>
        <v>300</v>
      </c>
      <c r="AC92" s="35"/>
    </row>
    <row r="93" spans="1:29" s="1" customFormat="1" ht="24" customHeight="1">
      <c r="A93" s="31" t="s">
        <v>151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71</v>
      </c>
      <c r="M93" s="32"/>
      <c r="N93" s="32"/>
      <c r="O93" s="32" t="s">
        <v>152</v>
      </c>
      <c r="P93" s="32"/>
      <c r="Q93" s="32"/>
      <c r="R93" s="33" t="s">
        <v>153</v>
      </c>
      <c r="S93" s="33"/>
      <c r="T93" s="34">
        <f>57600</f>
        <v>57600</v>
      </c>
      <c r="U93" s="34"/>
      <c r="V93" s="34"/>
      <c r="W93" s="36" t="s">
        <v>45</v>
      </c>
      <c r="X93" s="36"/>
      <c r="Y93" s="36"/>
      <c r="Z93" s="36"/>
      <c r="AA93" s="36"/>
      <c r="AB93" s="35">
        <f>57600</f>
        <v>57600</v>
      </c>
      <c r="AC93" s="35"/>
    </row>
    <row r="94" spans="1:29" s="1" customFormat="1" ht="13.5" customHeight="1">
      <c r="A94" s="31" t="s">
        <v>138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71</v>
      </c>
      <c r="M94" s="32"/>
      <c r="N94" s="32"/>
      <c r="O94" s="32" t="s">
        <v>154</v>
      </c>
      <c r="P94" s="32"/>
      <c r="Q94" s="32"/>
      <c r="R94" s="33" t="s">
        <v>140</v>
      </c>
      <c r="S94" s="33"/>
      <c r="T94" s="34">
        <f>5000</f>
        <v>5000</v>
      </c>
      <c r="U94" s="34"/>
      <c r="V94" s="34"/>
      <c r="W94" s="36" t="s">
        <v>45</v>
      </c>
      <c r="X94" s="36"/>
      <c r="Y94" s="36"/>
      <c r="Z94" s="36"/>
      <c r="AA94" s="36"/>
      <c r="AB94" s="35">
        <f>5000</f>
        <v>5000</v>
      </c>
      <c r="AC94" s="35"/>
    </row>
    <row r="95" spans="1:29" s="1" customFormat="1" ht="15" customHeight="1">
      <c r="A95" s="38" t="s">
        <v>155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9" t="s">
        <v>156</v>
      </c>
      <c r="M95" s="39"/>
      <c r="N95" s="39"/>
      <c r="O95" s="39" t="s">
        <v>36</v>
      </c>
      <c r="P95" s="39"/>
      <c r="Q95" s="39"/>
      <c r="R95" s="40" t="s">
        <v>36</v>
      </c>
      <c r="S95" s="40"/>
      <c r="T95" s="41">
        <f>0</f>
        <v>0</v>
      </c>
      <c r="U95" s="41"/>
      <c r="V95" s="41"/>
      <c r="W95" s="41">
        <f>852894.65</f>
        <v>852894.65</v>
      </c>
      <c r="X95" s="41"/>
      <c r="Y95" s="41"/>
      <c r="Z95" s="41"/>
      <c r="AA95" s="41"/>
      <c r="AB95" s="42" t="s">
        <v>36</v>
      </c>
      <c r="AC95" s="42"/>
    </row>
    <row r="96" spans="1:29" s="1" customFormat="1" ht="13.5" customHeight="1">
      <c r="A96" s="7" t="s">
        <v>10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s="1" customFormat="1" ht="13.5" customHeight="1">
      <c r="A97" s="12" t="s">
        <v>157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s="1" customFormat="1" ht="45.75" customHeight="1">
      <c r="A98" s="13" t="s">
        <v>22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 t="s">
        <v>23</v>
      </c>
      <c r="N98" s="13"/>
      <c r="O98" s="13"/>
      <c r="P98" s="13" t="s">
        <v>158</v>
      </c>
      <c r="Q98" s="13"/>
      <c r="R98" s="13"/>
      <c r="S98" s="14" t="s">
        <v>25</v>
      </c>
      <c r="T98" s="14"/>
      <c r="U98" s="14"/>
      <c r="V98" s="14" t="s">
        <v>26</v>
      </c>
      <c r="W98" s="14"/>
      <c r="X98" s="14"/>
      <c r="Y98" s="14"/>
      <c r="Z98" s="14"/>
      <c r="AA98" s="15" t="s">
        <v>27</v>
      </c>
      <c r="AB98" s="15"/>
      <c r="AC98" s="15"/>
    </row>
    <row r="99" spans="1:29" s="1" customFormat="1" ht="12.75" customHeight="1">
      <c r="A99" s="16" t="s">
        <v>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 t="s">
        <v>29</v>
      </c>
      <c r="N99" s="16"/>
      <c r="O99" s="16"/>
      <c r="P99" s="16" t="s">
        <v>30</v>
      </c>
      <c r="Q99" s="16"/>
      <c r="R99" s="16"/>
      <c r="S99" s="17" t="s">
        <v>31</v>
      </c>
      <c r="T99" s="17"/>
      <c r="U99" s="17"/>
      <c r="V99" s="17" t="s">
        <v>32</v>
      </c>
      <c r="W99" s="17"/>
      <c r="X99" s="17"/>
      <c r="Y99" s="17"/>
      <c r="Z99" s="17"/>
      <c r="AA99" s="18" t="s">
        <v>33</v>
      </c>
      <c r="AB99" s="18"/>
      <c r="AC99" s="18"/>
    </row>
    <row r="100" spans="1:29" s="1" customFormat="1" ht="13.5" customHeight="1">
      <c r="A100" s="19" t="s">
        <v>159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" t="s">
        <v>160</v>
      </c>
      <c r="N100" s="20"/>
      <c r="O100" s="20"/>
      <c r="P100" s="20" t="s">
        <v>36</v>
      </c>
      <c r="Q100" s="20"/>
      <c r="R100" s="20"/>
      <c r="S100" s="43">
        <f>0</f>
        <v>0</v>
      </c>
      <c r="T100" s="43"/>
      <c r="U100" s="43"/>
      <c r="V100" s="21">
        <f>-852894.65</f>
        <v>-852894.65</v>
      </c>
      <c r="W100" s="21"/>
      <c r="X100" s="21"/>
      <c r="Y100" s="21"/>
      <c r="Z100" s="21"/>
      <c r="AA100" s="44" t="s">
        <v>36</v>
      </c>
      <c r="AB100" s="44"/>
      <c r="AC100" s="44"/>
    </row>
    <row r="101" spans="1:29" s="1" customFormat="1" ht="13.5" customHeight="1">
      <c r="A101" s="45" t="s">
        <v>161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 t="s">
        <v>10</v>
      </c>
      <c r="N101" s="46"/>
      <c r="O101" s="46"/>
      <c r="P101" s="46" t="s">
        <v>10</v>
      </c>
      <c r="Q101" s="46"/>
      <c r="R101" s="46"/>
      <c r="S101" s="47" t="s">
        <v>10</v>
      </c>
      <c r="T101" s="47"/>
      <c r="U101" s="47"/>
      <c r="V101" s="48" t="s">
        <v>10</v>
      </c>
      <c r="W101" s="48"/>
      <c r="X101" s="48"/>
      <c r="Y101" s="48"/>
      <c r="Z101" s="48"/>
      <c r="AA101" s="49" t="s">
        <v>10</v>
      </c>
      <c r="AB101" s="49"/>
      <c r="AC101" s="49"/>
    </row>
    <row r="102" spans="1:29" s="1" customFormat="1" ht="13.5" customHeight="1">
      <c r="A102" s="23" t="s">
        <v>162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50" t="s">
        <v>163</v>
      </c>
      <c r="N102" s="50"/>
      <c r="O102" s="50"/>
      <c r="P102" s="24" t="s">
        <v>36</v>
      </c>
      <c r="Q102" s="24"/>
      <c r="R102" s="24"/>
      <c r="S102" s="51" t="s">
        <v>45</v>
      </c>
      <c r="T102" s="51"/>
      <c r="U102" s="51"/>
      <c r="V102" s="27" t="s">
        <v>45</v>
      </c>
      <c r="W102" s="27"/>
      <c r="X102" s="27"/>
      <c r="Y102" s="27"/>
      <c r="Z102" s="27"/>
      <c r="AA102" s="52" t="s">
        <v>45</v>
      </c>
      <c r="AB102" s="52"/>
      <c r="AC102" s="52"/>
    </row>
    <row r="103" spans="1:29" s="1" customFormat="1" ht="13.5" customHeight="1">
      <c r="A103" s="31" t="s">
        <v>10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2" t="s">
        <v>163</v>
      </c>
      <c r="N103" s="32"/>
      <c r="O103" s="32"/>
      <c r="P103" s="32" t="s">
        <v>10</v>
      </c>
      <c r="Q103" s="32"/>
      <c r="R103" s="32"/>
      <c r="S103" s="53" t="s">
        <v>45</v>
      </c>
      <c r="T103" s="53"/>
      <c r="U103" s="53"/>
      <c r="V103" s="36" t="s">
        <v>45</v>
      </c>
      <c r="W103" s="36"/>
      <c r="X103" s="36"/>
      <c r="Y103" s="36"/>
      <c r="Z103" s="36"/>
      <c r="AA103" s="54" t="s">
        <v>45</v>
      </c>
      <c r="AB103" s="54"/>
      <c r="AC103" s="54"/>
    </row>
    <row r="104" spans="1:29" s="1" customFormat="1" ht="13.5" customHeight="1">
      <c r="A104" s="31" t="s">
        <v>164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46" t="s">
        <v>165</v>
      </c>
      <c r="N104" s="46"/>
      <c r="O104" s="46"/>
      <c r="P104" s="46" t="s">
        <v>36</v>
      </c>
      <c r="Q104" s="46"/>
      <c r="R104" s="46"/>
      <c r="S104" s="47" t="s">
        <v>45</v>
      </c>
      <c r="T104" s="47"/>
      <c r="U104" s="47"/>
      <c r="V104" s="36" t="s">
        <v>45</v>
      </c>
      <c r="W104" s="36"/>
      <c r="X104" s="36"/>
      <c r="Y104" s="36"/>
      <c r="Z104" s="36"/>
      <c r="AA104" s="49" t="s">
        <v>45</v>
      </c>
      <c r="AB104" s="49"/>
      <c r="AC104" s="49"/>
    </row>
    <row r="105" spans="1:29" s="1" customFormat="1" ht="13.5" customHeight="1">
      <c r="A105" s="31" t="s">
        <v>10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2" t="s">
        <v>165</v>
      </c>
      <c r="N105" s="32"/>
      <c r="O105" s="32"/>
      <c r="P105" s="32" t="s">
        <v>10</v>
      </c>
      <c r="Q105" s="32"/>
      <c r="R105" s="32"/>
      <c r="S105" s="53" t="s">
        <v>45</v>
      </c>
      <c r="T105" s="53"/>
      <c r="U105" s="53"/>
      <c r="V105" s="36" t="s">
        <v>45</v>
      </c>
      <c r="W105" s="36"/>
      <c r="X105" s="36"/>
      <c r="Y105" s="36"/>
      <c r="Z105" s="36"/>
      <c r="AA105" s="54" t="s">
        <v>45</v>
      </c>
      <c r="AB105" s="54"/>
      <c r="AC105" s="54"/>
    </row>
    <row r="106" spans="1:29" s="1" customFormat="1" ht="13.5" customHeight="1">
      <c r="A106" s="31" t="s">
        <v>166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2" t="s">
        <v>167</v>
      </c>
      <c r="N106" s="32"/>
      <c r="O106" s="32"/>
      <c r="P106" s="32" t="s">
        <v>168</v>
      </c>
      <c r="Q106" s="32"/>
      <c r="R106" s="32"/>
      <c r="S106" s="55">
        <f>0</f>
        <v>0</v>
      </c>
      <c r="T106" s="55"/>
      <c r="U106" s="55"/>
      <c r="V106" s="34">
        <f>-852894.65</f>
        <v>-852894.65</v>
      </c>
      <c r="W106" s="34"/>
      <c r="X106" s="34"/>
      <c r="Y106" s="34"/>
      <c r="Z106" s="34"/>
      <c r="AA106" s="54" t="s">
        <v>45</v>
      </c>
      <c r="AB106" s="54"/>
      <c r="AC106" s="54"/>
    </row>
    <row r="107" spans="1:29" s="1" customFormat="1" ht="13.5" customHeight="1">
      <c r="A107" s="31" t="s">
        <v>169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2" t="s">
        <v>170</v>
      </c>
      <c r="N107" s="32"/>
      <c r="O107" s="32"/>
      <c r="P107" s="32" t="s">
        <v>171</v>
      </c>
      <c r="Q107" s="32"/>
      <c r="R107" s="32"/>
      <c r="S107" s="55">
        <f>-11422800</f>
        <v>-11422800</v>
      </c>
      <c r="T107" s="55"/>
      <c r="U107" s="55"/>
      <c r="V107" s="34">
        <f>-950520.35</f>
        <v>-950520.35</v>
      </c>
      <c r="W107" s="34"/>
      <c r="X107" s="34"/>
      <c r="Y107" s="34"/>
      <c r="Z107" s="34"/>
      <c r="AA107" s="56" t="s">
        <v>36</v>
      </c>
      <c r="AB107" s="56"/>
      <c r="AC107" s="56"/>
    </row>
    <row r="108" spans="1:29" s="1" customFormat="1" ht="13.5" customHeight="1">
      <c r="A108" s="31" t="s">
        <v>172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2" t="s">
        <v>173</v>
      </c>
      <c r="N108" s="32"/>
      <c r="O108" s="32"/>
      <c r="P108" s="32" t="s">
        <v>174</v>
      </c>
      <c r="Q108" s="32"/>
      <c r="R108" s="32"/>
      <c r="S108" s="55">
        <f>11422800</f>
        <v>11422800</v>
      </c>
      <c r="T108" s="55"/>
      <c r="U108" s="55"/>
      <c r="V108" s="34">
        <f>97625.7</f>
        <v>97625.7</v>
      </c>
      <c r="W108" s="34"/>
      <c r="X108" s="34"/>
      <c r="Y108" s="34"/>
      <c r="Z108" s="34"/>
      <c r="AA108" s="56" t="s">
        <v>36</v>
      </c>
      <c r="AB108" s="56"/>
      <c r="AC108" s="56"/>
    </row>
    <row r="109" spans="1:29" s="1" customFormat="1" ht="13.5" customHeight="1">
      <c r="A109" s="58" t="s">
        <v>10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1:29" s="1" customFormat="1" ht="13.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57" t="s">
        <v>10</v>
      </c>
      <c r="J110" s="57"/>
      <c r="K110" s="57"/>
      <c r="L110" s="57"/>
      <c r="M110" s="57"/>
      <c r="N110" s="57"/>
      <c r="O110" s="57"/>
      <c r="P110" s="57" t="s">
        <v>175</v>
      </c>
      <c r="Q110" s="57"/>
      <c r="R110" s="57"/>
      <c r="S110" s="57"/>
      <c r="T110" s="57"/>
      <c r="U110" s="7" t="s">
        <v>10</v>
      </c>
      <c r="V110" s="7"/>
      <c r="W110" s="7"/>
      <c r="X110" s="7"/>
      <c r="Y110" s="7"/>
      <c r="Z110" s="7"/>
      <c r="AA110" s="7"/>
      <c r="AB110" s="7"/>
      <c r="AC110" s="7"/>
    </row>
    <row r="111" spans="1:29" s="1" customFormat="1" ht="13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10" t="s">
        <v>10</v>
      </c>
      <c r="J111" s="59" t="s">
        <v>176</v>
      </c>
      <c r="K111" s="59"/>
      <c r="L111" s="59"/>
      <c r="M111" s="59"/>
      <c r="N111" s="7" t="s">
        <v>10</v>
      </c>
      <c r="O111" s="7"/>
      <c r="P111" s="10" t="s">
        <v>10</v>
      </c>
      <c r="Q111" s="59" t="s">
        <v>177</v>
      </c>
      <c r="R111" s="59"/>
      <c r="S111" s="59"/>
      <c r="T111" s="7" t="s">
        <v>10</v>
      </c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s="1" customFormat="1" ht="7.5" customHeight="1">
      <c r="A112" s="7" t="s">
        <v>10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s="1" customFormat="1" ht="13.5" customHeight="1">
      <c r="A113" s="7" t="s">
        <v>178</v>
      </c>
      <c r="B113" s="7"/>
      <c r="C113" s="57" t="s">
        <v>10</v>
      </c>
      <c r="D113" s="57"/>
      <c r="E113" s="57"/>
      <c r="F113" s="57"/>
      <c r="G113" s="57"/>
      <c r="H113" s="57"/>
      <c r="I113" s="57" t="s">
        <v>10</v>
      </c>
      <c r="J113" s="57"/>
      <c r="K113" s="57"/>
      <c r="L113" s="57"/>
      <c r="M113" s="57"/>
      <c r="N113" s="57"/>
      <c r="O113" s="57"/>
      <c r="P113" s="57" t="s">
        <v>179</v>
      </c>
      <c r="Q113" s="57"/>
      <c r="R113" s="57"/>
      <c r="S113" s="57"/>
      <c r="T113" s="57"/>
      <c r="U113" s="7" t="s">
        <v>10</v>
      </c>
      <c r="V113" s="7"/>
      <c r="W113" s="7"/>
      <c r="X113" s="7"/>
      <c r="Y113" s="7"/>
      <c r="Z113" s="7"/>
      <c r="AA113" s="7"/>
      <c r="AB113" s="7"/>
      <c r="AC113" s="7"/>
    </row>
    <row r="114" spans="1:29" s="1" customFormat="1" ht="13.5" customHeight="1">
      <c r="A114" s="7" t="s">
        <v>10</v>
      </c>
      <c r="B114" s="7"/>
      <c r="C114" s="10" t="s">
        <v>10</v>
      </c>
      <c r="D114" s="59" t="s">
        <v>180</v>
      </c>
      <c r="E114" s="59"/>
      <c r="F114" s="59"/>
      <c r="G114" s="59"/>
      <c r="H114" s="10" t="s">
        <v>10</v>
      </c>
      <c r="I114" s="10" t="s">
        <v>10</v>
      </c>
      <c r="J114" s="59" t="s">
        <v>176</v>
      </c>
      <c r="K114" s="59"/>
      <c r="L114" s="59"/>
      <c r="M114" s="59"/>
      <c r="N114" s="7" t="s">
        <v>10</v>
      </c>
      <c r="O114" s="7"/>
      <c r="P114" s="10" t="s">
        <v>10</v>
      </c>
      <c r="Q114" s="59" t="s">
        <v>177</v>
      </c>
      <c r="R114" s="59"/>
      <c r="S114" s="59"/>
      <c r="T114" s="7" t="s">
        <v>10</v>
      </c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s="1" customFormat="1" ht="15.75" customHeight="1">
      <c r="A115" s="7" t="s">
        <v>10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s="1" customFormat="1" ht="13.5" customHeight="1">
      <c r="A116" s="60" t="s">
        <v>181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7" t="s">
        <v>10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s="1" customFormat="1" ht="13.5" customHeight="1">
      <c r="A117" s="4" t="s">
        <v>182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</sheetData>
  <sheetProtection/>
  <mergeCells count="683">
    <mergeCell ref="A115:AC115"/>
    <mergeCell ref="A116:J116"/>
    <mergeCell ref="K116:AC116"/>
    <mergeCell ref="A117:AC117"/>
    <mergeCell ref="A114:B114"/>
    <mergeCell ref="D114:G114"/>
    <mergeCell ref="J114:M114"/>
    <mergeCell ref="N114:O114"/>
    <mergeCell ref="Q114:S114"/>
    <mergeCell ref="T114:AC114"/>
    <mergeCell ref="A112:AC112"/>
    <mergeCell ref="A113:B113"/>
    <mergeCell ref="C113:H113"/>
    <mergeCell ref="I113:O113"/>
    <mergeCell ref="P113:T113"/>
    <mergeCell ref="U113:AC113"/>
    <mergeCell ref="A109:AC109"/>
    <mergeCell ref="A110:H110"/>
    <mergeCell ref="I110:O110"/>
    <mergeCell ref="P110:T110"/>
    <mergeCell ref="U110:AC110"/>
    <mergeCell ref="A111:H111"/>
    <mergeCell ref="J111:M111"/>
    <mergeCell ref="N111:O111"/>
    <mergeCell ref="Q111:S111"/>
    <mergeCell ref="T111:AC111"/>
    <mergeCell ref="A108:L108"/>
    <mergeCell ref="M108:O108"/>
    <mergeCell ref="P108:R108"/>
    <mergeCell ref="S108:U108"/>
    <mergeCell ref="V108:Z108"/>
    <mergeCell ref="AA108:AC108"/>
    <mergeCell ref="A107:L107"/>
    <mergeCell ref="M107:O107"/>
    <mergeCell ref="P107:R107"/>
    <mergeCell ref="S107:U107"/>
    <mergeCell ref="V107:Z107"/>
    <mergeCell ref="AA107:AC107"/>
    <mergeCell ref="A106:L106"/>
    <mergeCell ref="M106:O106"/>
    <mergeCell ref="P106:R106"/>
    <mergeCell ref="S106:U106"/>
    <mergeCell ref="V106:Z106"/>
    <mergeCell ref="AA106:AC106"/>
    <mergeCell ref="A105:L105"/>
    <mergeCell ref="M105:O105"/>
    <mergeCell ref="P105:R105"/>
    <mergeCell ref="S105:U105"/>
    <mergeCell ref="V105:Z105"/>
    <mergeCell ref="AA105:AC105"/>
    <mergeCell ref="A104:L104"/>
    <mergeCell ref="M104:O104"/>
    <mergeCell ref="P104:R104"/>
    <mergeCell ref="S104:U104"/>
    <mergeCell ref="V104:Z104"/>
    <mergeCell ref="AA104:AC104"/>
    <mergeCell ref="A103:L103"/>
    <mergeCell ref="M103:O103"/>
    <mergeCell ref="P103:R103"/>
    <mergeCell ref="S103:U103"/>
    <mergeCell ref="V103:Z103"/>
    <mergeCell ref="AA103:AC103"/>
    <mergeCell ref="A102:L102"/>
    <mergeCell ref="M102:O102"/>
    <mergeCell ref="P102:R102"/>
    <mergeCell ref="S102:U102"/>
    <mergeCell ref="V102:Z102"/>
    <mergeCell ref="AA102:AC102"/>
    <mergeCell ref="A101:L101"/>
    <mergeCell ref="M101:O101"/>
    <mergeCell ref="P101:R101"/>
    <mergeCell ref="S101:U101"/>
    <mergeCell ref="V101:Z101"/>
    <mergeCell ref="AA101:AC101"/>
    <mergeCell ref="A100:L100"/>
    <mergeCell ref="M100:O100"/>
    <mergeCell ref="P100:R100"/>
    <mergeCell ref="S100:U100"/>
    <mergeCell ref="V100:Z100"/>
    <mergeCell ref="AA100:AC100"/>
    <mergeCell ref="A99:L99"/>
    <mergeCell ref="M99:O99"/>
    <mergeCell ref="P99:R99"/>
    <mergeCell ref="S99:U99"/>
    <mergeCell ref="V99:Z99"/>
    <mergeCell ref="AA99:AC99"/>
    <mergeCell ref="A96:AC96"/>
    <mergeCell ref="A97:AC97"/>
    <mergeCell ref="A98:L98"/>
    <mergeCell ref="M98:O98"/>
    <mergeCell ref="P98:R98"/>
    <mergeCell ref="S98:U98"/>
    <mergeCell ref="V98:Z98"/>
    <mergeCell ref="AA98:AC98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B34:AC34"/>
    <mergeCell ref="A35:K35"/>
    <mergeCell ref="L35:N35"/>
    <mergeCell ref="O35:Q35"/>
    <mergeCell ref="R35:S35"/>
    <mergeCell ref="T35:V35"/>
    <mergeCell ref="W35:AA35"/>
    <mergeCell ref="AB35:AC35"/>
    <mergeCell ref="A34:K34"/>
    <mergeCell ref="L34:N34"/>
    <mergeCell ref="O34:Q34"/>
    <mergeCell ref="R34:S34"/>
    <mergeCell ref="T34:V34"/>
    <mergeCell ref="W34:AA34"/>
    <mergeCell ref="AB32:AC32"/>
    <mergeCell ref="A33:K33"/>
    <mergeCell ref="L33:N33"/>
    <mergeCell ref="O33:Q33"/>
    <mergeCell ref="R33:S33"/>
    <mergeCell ref="T33:V33"/>
    <mergeCell ref="W33:AA33"/>
    <mergeCell ref="AB33:AC33"/>
    <mergeCell ref="A32:K32"/>
    <mergeCell ref="L32:N32"/>
    <mergeCell ref="O32:Q32"/>
    <mergeCell ref="R32:S32"/>
    <mergeCell ref="T32:V32"/>
    <mergeCell ref="W32:AA32"/>
    <mergeCell ref="AB30:AC30"/>
    <mergeCell ref="A31:K31"/>
    <mergeCell ref="L31:N31"/>
    <mergeCell ref="O31:Q31"/>
    <mergeCell ref="R31:S31"/>
    <mergeCell ref="T31:V31"/>
    <mergeCell ref="W31:AA31"/>
    <mergeCell ref="AB31:AC31"/>
    <mergeCell ref="A30:K30"/>
    <mergeCell ref="L30:N30"/>
    <mergeCell ref="O30:Q30"/>
    <mergeCell ref="R30:S30"/>
    <mergeCell ref="T30:V30"/>
    <mergeCell ref="W30:AA30"/>
    <mergeCell ref="A27:AC27"/>
    <mergeCell ref="A28:AC28"/>
    <mergeCell ref="A29:K29"/>
    <mergeCell ref="L29:N29"/>
    <mergeCell ref="O29:Q29"/>
    <mergeCell ref="R29:S29"/>
    <mergeCell ref="T29:V29"/>
    <mergeCell ref="W29:AA29"/>
    <mergeCell ref="AB29:AC29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7" max="255" man="1"/>
    <brk id="9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</cp:lastModifiedBy>
  <dcterms:created xsi:type="dcterms:W3CDTF">2021-02-09T06:52:51Z</dcterms:created>
  <dcterms:modified xsi:type="dcterms:W3CDTF">2021-02-09T06:52:51Z</dcterms:modified>
  <cp:category/>
  <cp:version/>
  <cp:contentType/>
  <cp:contentStatus/>
</cp:coreProperties>
</file>